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soreria\Desktop\RECTIFICACION CEVAC\"/>
    </mc:Choice>
  </mc:AlternateContent>
  <bookViews>
    <workbookView xWindow="0" yWindow="0" windowWidth="20490" windowHeight="7755"/>
  </bookViews>
  <sheets>
    <sheet name="YAHUALICA 2023" sheetId="9" r:id="rId1"/>
    <sheet name="Fácil" sheetId="7" r:id="rId2"/>
    <sheet name="Difícil" sheetId="1" r:id="rId3"/>
    <sheet name="Hoja2" sheetId="2" r:id="rId4"/>
    <sheet name="SI" sheetId="3" r:id="rId5"/>
    <sheet name="Y" sheetId="5" r:id="rId6"/>
    <sheet name="SIfecha" sheetId="6" r:id="rId7"/>
    <sheet name="YAHUALICA" sheetId="8" r:id="rId8"/>
  </sheets>
  <externalReferences>
    <externalReference r:id="rId9"/>
  </externalReferences>
  <definedNames>
    <definedName name="_xlnm._FilterDatabase" localSheetId="2" hidden="1">Difícil!$A$6:$N$15</definedName>
    <definedName name="_xlnm._FilterDatabase" localSheetId="1" hidden="1">Fácil!$A$6:$O$15</definedName>
    <definedName name="_xlnm._FilterDatabase" localSheetId="0" hidden="1">'YAHUALICA 2023'!$A$6:$T$519</definedName>
    <definedName name="_xlnm.Print_Area" localSheetId="0">'YAHUALICA 2023'!$A$1:$T$519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300" i="9" l="1"/>
  <c r="M300" i="9" s="1"/>
  <c r="N300" i="9"/>
  <c r="L311" i="9"/>
  <c r="N311" i="9"/>
  <c r="L322" i="9"/>
  <c r="M322" i="9" s="1"/>
  <c r="N322" i="9"/>
  <c r="L333" i="9"/>
  <c r="M333" i="9" s="1"/>
  <c r="N333" i="9"/>
  <c r="L344" i="9"/>
  <c r="M344" i="9" s="1"/>
  <c r="N344" i="9"/>
  <c r="L355" i="9"/>
  <c r="N355" i="9"/>
  <c r="L366" i="9"/>
  <c r="M366" i="9" s="1"/>
  <c r="N366" i="9"/>
  <c r="L377" i="9"/>
  <c r="M377" i="9" s="1"/>
  <c r="N377" i="9"/>
  <c r="L388" i="9"/>
  <c r="M388" i="9" s="1"/>
  <c r="N388" i="9"/>
  <c r="L289" i="9"/>
  <c r="M289" i="9" s="1"/>
  <c r="N289" i="9"/>
  <c r="L442" i="9"/>
  <c r="M442" i="9" s="1"/>
  <c r="N442" i="9"/>
  <c r="L450" i="9"/>
  <c r="M450" i="9" s="1"/>
  <c r="N450" i="9"/>
  <c r="L458" i="9"/>
  <c r="M458" i="9" s="1"/>
  <c r="N458" i="9"/>
  <c r="L466" i="9"/>
  <c r="M466" i="9" s="1"/>
  <c r="N466" i="9"/>
  <c r="L434" i="9"/>
  <c r="M434" i="9" s="1"/>
  <c r="N434" i="9"/>
  <c r="N426" i="9"/>
  <c r="L426" i="9"/>
  <c r="L512" i="9"/>
  <c r="M512" i="9" s="1"/>
  <c r="N512" i="9"/>
  <c r="L513" i="9"/>
  <c r="N513" i="9"/>
  <c r="L514" i="9"/>
  <c r="M514" i="9" s="1"/>
  <c r="N514" i="9"/>
  <c r="L515" i="9"/>
  <c r="M515" i="9" s="1"/>
  <c r="N515" i="9"/>
  <c r="L516" i="9"/>
  <c r="M516" i="9" s="1"/>
  <c r="N516" i="9"/>
  <c r="L517" i="9"/>
  <c r="N517" i="9"/>
  <c r="L518" i="9"/>
  <c r="M518" i="9" s="1"/>
  <c r="N518" i="9"/>
  <c r="L519" i="9"/>
  <c r="M519" i="9" s="1"/>
  <c r="N519"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N143" i="9"/>
  <c r="N144" i="9"/>
  <c r="N145" i="9"/>
  <c r="N146" i="9"/>
  <c r="N147" i="9"/>
  <c r="N148" i="9"/>
  <c r="N149" i="9"/>
  <c r="N150" i="9"/>
  <c r="N151" i="9"/>
  <c r="N152" i="9"/>
  <c r="N153" i="9"/>
  <c r="N154" i="9"/>
  <c r="N155" i="9"/>
  <c r="N156" i="9"/>
  <c r="N157" i="9"/>
  <c r="N158" i="9"/>
  <c r="N159" i="9"/>
  <c r="N160" i="9"/>
  <c r="N161" i="9"/>
  <c r="N162" i="9"/>
  <c r="N163" i="9"/>
  <c r="N164" i="9"/>
  <c r="N165" i="9"/>
  <c r="N166" i="9"/>
  <c r="N167" i="9"/>
  <c r="N168" i="9"/>
  <c r="N169" i="9"/>
  <c r="N170" i="9"/>
  <c r="N171" i="9"/>
  <c r="N172" i="9"/>
  <c r="N173" i="9"/>
  <c r="N174" i="9"/>
  <c r="N175" i="9"/>
  <c r="N176" i="9"/>
  <c r="N177" i="9"/>
  <c r="N178" i="9"/>
  <c r="N179" i="9"/>
  <c r="N180" i="9"/>
  <c r="N181" i="9"/>
  <c r="N182" i="9"/>
  <c r="N183" i="9"/>
  <c r="N184" i="9"/>
  <c r="N185" i="9"/>
  <c r="N186" i="9"/>
  <c r="N187" i="9"/>
  <c r="N188" i="9"/>
  <c r="N189" i="9"/>
  <c r="N190" i="9"/>
  <c r="N191" i="9"/>
  <c r="N192" i="9"/>
  <c r="N193" i="9"/>
  <c r="N194" i="9"/>
  <c r="N195" i="9"/>
  <c r="N196" i="9"/>
  <c r="N197" i="9"/>
  <c r="N198" i="9"/>
  <c r="N199" i="9"/>
  <c r="N200" i="9"/>
  <c r="N201" i="9"/>
  <c r="N202" i="9"/>
  <c r="N203" i="9"/>
  <c r="N204" i="9"/>
  <c r="N205" i="9"/>
  <c r="N206" i="9"/>
  <c r="N207" i="9"/>
  <c r="N208" i="9"/>
  <c r="N209" i="9"/>
  <c r="N210" i="9"/>
  <c r="N211" i="9"/>
  <c r="N212" i="9"/>
  <c r="N213" i="9"/>
  <c r="N214" i="9"/>
  <c r="N215" i="9"/>
  <c r="N216" i="9"/>
  <c r="N217" i="9"/>
  <c r="N218" i="9"/>
  <c r="N219" i="9"/>
  <c r="N220" i="9"/>
  <c r="N221" i="9"/>
  <c r="N222" i="9"/>
  <c r="N223" i="9"/>
  <c r="N224" i="9"/>
  <c r="N225" i="9"/>
  <c r="N226" i="9"/>
  <c r="N227" i="9"/>
  <c r="N228" i="9"/>
  <c r="N229" i="9"/>
  <c r="N230" i="9"/>
  <c r="N231" i="9"/>
  <c r="N232" i="9"/>
  <c r="N233" i="9"/>
  <c r="N234" i="9"/>
  <c r="N235" i="9"/>
  <c r="N236" i="9"/>
  <c r="N237" i="9"/>
  <c r="N238" i="9"/>
  <c r="N239" i="9"/>
  <c r="N240" i="9"/>
  <c r="N241" i="9"/>
  <c r="N242" i="9"/>
  <c r="N243" i="9"/>
  <c r="N244" i="9"/>
  <c r="N245" i="9"/>
  <c r="N246" i="9"/>
  <c r="N247" i="9"/>
  <c r="N248" i="9"/>
  <c r="N249" i="9"/>
  <c r="N250" i="9"/>
  <c r="N251" i="9"/>
  <c r="N252" i="9"/>
  <c r="N253" i="9"/>
  <c r="N254" i="9"/>
  <c r="N255" i="9"/>
  <c r="N256" i="9"/>
  <c r="N257" i="9"/>
  <c r="N258" i="9"/>
  <c r="N259" i="9"/>
  <c r="N260" i="9"/>
  <c r="N261" i="9"/>
  <c r="N262" i="9"/>
  <c r="N263" i="9"/>
  <c r="N264" i="9"/>
  <c r="N265" i="9"/>
  <c r="N266" i="9"/>
  <c r="N267" i="9"/>
  <c r="N268" i="9"/>
  <c r="N269" i="9"/>
  <c r="N270" i="9"/>
  <c r="N271" i="9"/>
  <c r="N272" i="9"/>
  <c r="N273" i="9"/>
  <c r="N274" i="9"/>
  <c r="N275" i="9"/>
  <c r="N276" i="9"/>
  <c r="N277" i="9"/>
  <c r="N278" i="9"/>
  <c r="N279" i="9"/>
  <c r="N280" i="9"/>
  <c r="N281" i="9"/>
  <c r="N282" i="9"/>
  <c r="N283" i="9"/>
  <c r="N284" i="9"/>
  <c r="N285" i="9"/>
  <c r="N286" i="9"/>
  <c r="N287" i="9"/>
  <c r="N288" i="9"/>
  <c r="N399" i="9"/>
  <c r="N400" i="9"/>
  <c r="N401" i="9"/>
  <c r="N402" i="9"/>
  <c r="N403" i="9"/>
  <c r="N404" i="9"/>
  <c r="N405" i="9"/>
  <c r="N406" i="9"/>
  <c r="N407" i="9"/>
  <c r="N408" i="9"/>
  <c r="N409" i="9"/>
  <c r="N410" i="9"/>
  <c r="N411" i="9"/>
  <c r="N412" i="9"/>
  <c r="N413" i="9"/>
  <c r="N414" i="9"/>
  <c r="N415" i="9"/>
  <c r="N416" i="9"/>
  <c r="N417" i="9"/>
  <c r="N418" i="9"/>
  <c r="N419" i="9"/>
  <c r="N420" i="9"/>
  <c r="N421" i="9"/>
  <c r="N422" i="9"/>
  <c r="N423" i="9"/>
  <c r="N424" i="9"/>
  <c r="N425" i="9"/>
  <c r="N474" i="9"/>
  <c r="N475" i="9"/>
  <c r="N476" i="9"/>
  <c r="N477" i="9"/>
  <c r="N478" i="9"/>
  <c r="N479" i="9"/>
  <c r="N480" i="9"/>
  <c r="N481" i="9"/>
  <c r="N482" i="9"/>
  <c r="N483" i="9"/>
  <c r="N484" i="9"/>
  <c r="N485" i="9"/>
  <c r="N486" i="9"/>
  <c r="N487" i="9"/>
  <c r="N488" i="9"/>
  <c r="N503" i="9"/>
  <c r="L16" i="9"/>
  <c r="M16" i="9" s="1"/>
  <c r="L17" i="9"/>
  <c r="M17" i="9" s="1"/>
  <c r="L18" i="9"/>
  <c r="M18" i="9" s="1"/>
  <c r="L19" i="9"/>
  <c r="M19" i="9" s="1"/>
  <c r="L20" i="9"/>
  <c r="M20" i="9" s="1"/>
  <c r="L21" i="9"/>
  <c r="M21" i="9" s="1"/>
  <c r="L22" i="9"/>
  <c r="M22" i="9" s="1"/>
  <c r="L23" i="9"/>
  <c r="M23" i="9" s="1"/>
  <c r="L24" i="9"/>
  <c r="M24" i="9" s="1"/>
  <c r="L25" i="9"/>
  <c r="M25" i="9" s="1"/>
  <c r="L26" i="9"/>
  <c r="M26" i="9" s="1"/>
  <c r="L27" i="9"/>
  <c r="M27" i="9" s="1"/>
  <c r="L28" i="9"/>
  <c r="M28" i="9" s="1"/>
  <c r="L29" i="9"/>
  <c r="M29" i="9" s="1"/>
  <c r="L30" i="9"/>
  <c r="M30" i="9" s="1"/>
  <c r="L31" i="9"/>
  <c r="M31" i="9" s="1"/>
  <c r="L32" i="9"/>
  <c r="M32" i="9" s="1"/>
  <c r="L33" i="9"/>
  <c r="M33" i="9" s="1"/>
  <c r="L34" i="9"/>
  <c r="M34" i="9" s="1"/>
  <c r="L35" i="9"/>
  <c r="M35" i="9" s="1"/>
  <c r="L36" i="9"/>
  <c r="M36" i="9" s="1"/>
  <c r="L37" i="9"/>
  <c r="M37" i="9" s="1"/>
  <c r="L38" i="9"/>
  <c r="M38" i="9" s="1"/>
  <c r="L39" i="9"/>
  <c r="M39" i="9" s="1"/>
  <c r="L40" i="9"/>
  <c r="M40" i="9" s="1"/>
  <c r="L41" i="9"/>
  <c r="M41" i="9" s="1"/>
  <c r="L42" i="9"/>
  <c r="M42" i="9" s="1"/>
  <c r="L43" i="9"/>
  <c r="M43" i="9" s="1"/>
  <c r="L44" i="9"/>
  <c r="M44" i="9" s="1"/>
  <c r="L45" i="9"/>
  <c r="M45" i="9" s="1"/>
  <c r="L46" i="9"/>
  <c r="M46" i="9" s="1"/>
  <c r="L47" i="9"/>
  <c r="M47" i="9" s="1"/>
  <c r="L48" i="9"/>
  <c r="M48" i="9" s="1"/>
  <c r="L49" i="9"/>
  <c r="M49" i="9" s="1"/>
  <c r="L50" i="9"/>
  <c r="M50" i="9" s="1"/>
  <c r="L51" i="9"/>
  <c r="M51" i="9" s="1"/>
  <c r="L52" i="9"/>
  <c r="M52" i="9" s="1"/>
  <c r="L53" i="9"/>
  <c r="M53" i="9" s="1"/>
  <c r="L54" i="9"/>
  <c r="M54" i="9" s="1"/>
  <c r="L55" i="9"/>
  <c r="M55" i="9" s="1"/>
  <c r="L56" i="9"/>
  <c r="M56" i="9" s="1"/>
  <c r="L57" i="9"/>
  <c r="M57" i="9" s="1"/>
  <c r="L58" i="9"/>
  <c r="M58" i="9" s="1"/>
  <c r="L59" i="9"/>
  <c r="M59" i="9" s="1"/>
  <c r="L60" i="9"/>
  <c r="M60" i="9" s="1"/>
  <c r="L61" i="9"/>
  <c r="M61" i="9" s="1"/>
  <c r="L62" i="9"/>
  <c r="M62" i="9" s="1"/>
  <c r="L63" i="9"/>
  <c r="M63" i="9" s="1"/>
  <c r="L64" i="9"/>
  <c r="M64" i="9" s="1"/>
  <c r="L65" i="9"/>
  <c r="M65" i="9" s="1"/>
  <c r="L66" i="9"/>
  <c r="M66" i="9" s="1"/>
  <c r="L67" i="9"/>
  <c r="M67" i="9" s="1"/>
  <c r="L68" i="9"/>
  <c r="M68" i="9" s="1"/>
  <c r="L69" i="9"/>
  <c r="M69" i="9" s="1"/>
  <c r="L70" i="9"/>
  <c r="M70" i="9" s="1"/>
  <c r="L71" i="9"/>
  <c r="M71" i="9" s="1"/>
  <c r="L72" i="9"/>
  <c r="M72" i="9" s="1"/>
  <c r="L73" i="9"/>
  <c r="M73" i="9" s="1"/>
  <c r="L74" i="9"/>
  <c r="M74" i="9" s="1"/>
  <c r="L75" i="9"/>
  <c r="M75" i="9" s="1"/>
  <c r="L76" i="9"/>
  <c r="M76" i="9" s="1"/>
  <c r="L77" i="9"/>
  <c r="M77" i="9" s="1"/>
  <c r="L78" i="9"/>
  <c r="M78" i="9" s="1"/>
  <c r="L79" i="9"/>
  <c r="M79" i="9" s="1"/>
  <c r="L80" i="9"/>
  <c r="M80" i="9" s="1"/>
  <c r="L81" i="9"/>
  <c r="M81" i="9" s="1"/>
  <c r="L82" i="9"/>
  <c r="M82" i="9" s="1"/>
  <c r="L83" i="9"/>
  <c r="M83" i="9" s="1"/>
  <c r="L84" i="9"/>
  <c r="M84" i="9" s="1"/>
  <c r="L85" i="9"/>
  <c r="M85" i="9" s="1"/>
  <c r="L86" i="9"/>
  <c r="M86" i="9" s="1"/>
  <c r="L87" i="9"/>
  <c r="M87" i="9" s="1"/>
  <c r="L88" i="9"/>
  <c r="M88" i="9" s="1"/>
  <c r="L89" i="9"/>
  <c r="M89" i="9" s="1"/>
  <c r="L90" i="9"/>
  <c r="M90" i="9" s="1"/>
  <c r="L91" i="9"/>
  <c r="M91" i="9" s="1"/>
  <c r="L92" i="9"/>
  <c r="M92" i="9" s="1"/>
  <c r="L93" i="9"/>
  <c r="M93" i="9" s="1"/>
  <c r="L94" i="9"/>
  <c r="M94" i="9" s="1"/>
  <c r="L95" i="9"/>
  <c r="M95" i="9" s="1"/>
  <c r="L96" i="9"/>
  <c r="M96" i="9" s="1"/>
  <c r="L97" i="9"/>
  <c r="M97" i="9" s="1"/>
  <c r="L98" i="9"/>
  <c r="M98" i="9" s="1"/>
  <c r="L99" i="9"/>
  <c r="M99" i="9" s="1"/>
  <c r="L100" i="9"/>
  <c r="M100" i="9" s="1"/>
  <c r="L101" i="9"/>
  <c r="M101" i="9" s="1"/>
  <c r="L102" i="9"/>
  <c r="M102" i="9" s="1"/>
  <c r="L103" i="9"/>
  <c r="M103" i="9" s="1"/>
  <c r="L104" i="9"/>
  <c r="M104" i="9" s="1"/>
  <c r="L105" i="9"/>
  <c r="M105" i="9" s="1"/>
  <c r="L106" i="9"/>
  <c r="M106" i="9" s="1"/>
  <c r="L107" i="9"/>
  <c r="M107" i="9" s="1"/>
  <c r="L108" i="9"/>
  <c r="M108" i="9" s="1"/>
  <c r="L109" i="9"/>
  <c r="M109" i="9" s="1"/>
  <c r="L110" i="9"/>
  <c r="M110" i="9" s="1"/>
  <c r="L111" i="9"/>
  <c r="M111" i="9" s="1"/>
  <c r="L112" i="9"/>
  <c r="M112" i="9" s="1"/>
  <c r="L113" i="9"/>
  <c r="M113" i="9" s="1"/>
  <c r="L114" i="9"/>
  <c r="M114" i="9" s="1"/>
  <c r="L115" i="9"/>
  <c r="M115" i="9" s="1"/>
  <c r="L116" i="9"/>
  <c r="M116" i="9" s="1"/>
  <c r="L117" i="9"/>
  <c r="M117" i="9" s="1"/>
  <c r="L118" i="9"/>
  <c r="M118" i="9" s="1"/>
  <c r="L119" i="9"/>
  <c r="M119" i="9" s="1"/>
  <c r="L120" i="9"/>
  <c r="M120" i="9" s="1"/>
  <c r="L121" i="9"/>
  <c r="M121" i="9" s="1"/>
  <c r="L122" i="9"/>
  <c r="M122" i="9" s="1"/>
  <c r="L123" i="9"/>
  <c r="M123" i="9" s="1"/>
  <c r="L124" i="9"/>
  <c r="M124" i="9" s="1"/>
  <c r="L125" i="9"/>
  <c r="M125" i="9" s="1"/>
  <c r="L126" i="9"/>
  <c r="M126" i="9" s="1"/>
  <c r="L127" i="9"/>
  <c r="M127" i="9" s="1"/>
  <c r="L128" i="9"/>
  <c r="M128" i="9" s="1"/>
  <c r="L129" i="9"/>
  <c r="M129" i="9" s="1"/>
  <c r="L130" i="9"/>
  <c r="M130" i="9" s="1"/>
  <c r="L131" i="9"/>
  <c r="M131" i="9" s="1"/>
  <c r="L132" i="9"/>
  <c r="M132" i="9" s="1"/>
  <c r="L133" i="9"/>
  <c r="M133" i="9" s="1"/>
  <c r="L134" i="9"/>
  <c r="M134" i="9" s="1"/>
  <c r="L135" i="9"/>
  <c r="M135" i="9" s="1"/>
  <c r="L136" i="9"/>
  <c r="M136" i="9" s="1"/>
  <c r="L137" i="9"/>
  <c r="M137" i="9" s="1"/>
  <c r="L138" i="9"/>
  <c r="M138" i="9" s="1"/>
  <c r="L139" i="9"/>
  <c r="M139" i="9" s="1"/>
  <c r="L140" i="9"/>
  <c r="M140" i="9" s="1"/>
  <c r="L141" i="9"/>
  <c r="M141" i="9" s="1"/>
  <c r="L142" i="9"/>
  <c r="M142" i="9" s="1"/>
  <c r="L143" i="9"/>
  <c r="M143" i="9" s="1"/>
  <c r="L144" i="9"/>
  <c r="M144" i="9" s="1"/>
  <c r="L145" i="9"/>
  <c r="M145" i="9" s="1"/>
  <c r="L146" i="9"/>
  <c r="M146" i="9" s="1"/>
  <c r="L147" i="9"/>
  <c r="M147" i="9" s="1"/>
  <c r="L148" i="9"/>
  <c r="M148" i="9" s="1"/>
  <c r="L149" i="9"/>
  <c r="M149" i="9" s="1"/>
  <c r="L150" i="9"/>
  <c r="M150" i="9" s="1"/>
  <c r="L151" i="9"/>
  <c r="M151" i="9" s="1"/>
  <c r="L152" i="9"/>
  <c r="M152" i="9" s="1"/>
  <c r="L153" i="9"/>
  <c r="M153" i="9" s="1"/>
  <c r="L154" i="9"/>
  <c r="M154" i="9" s="1"/>
  <c r="L155" i="9"/>
  <c r="M155" i="9" s="1"/>
  <c r="L156" i="9"/>
  <c r="M156" i="9" s="1"/>
  <c r="L157" i="9"/>
  <c r="M157" i="9" s="1"/>
  <c r="L158" i="9"/>
  <c r="M158" i="9" s="1"/>
  <c r="L159" i="9"/>
  <c r="M159" i="9" s="1"/>
  <c r="L160" i="9"/>
  <c r="M160" i="9" s="1"/>
  <c r="L161" i="9"/>
  <c r="M161" i="9" s="1"/>
  <c r="L162" i="9"/>
  <c r="M162" i="9" s="1"/>
  <c r="L163" i="9"/>
  <c r="M163" i="9" s="1"/>
  <c r="L164" i="9"/>
  <c r="M164" i="9" s="1"/>
  <c r="L165" i="9"/>
  <c r="M165" i="9" s="1"/>
  <c r="L166" i="9"/>
  <c r="M166" i="9" s="1"/>
  <c r="L167" i="9"/>
  <c r="M167" i="9" s="1"/>
  <c r="L168" i="9"/>
  <c r="M168" i="9" s="1"/>
  <c r="L169" i="9"/>
  <c r="M169" i="9" s="1"/>
  <c r="L170" i="9"/>
  <c r="M170" i="9" s="1"/>
  <c r="L171" i="9"/>
  <c r="M171" i="9" s="1"/>
  <c r="L172" i="9"/>
  <c r="M172" i="9" s="1"/>
  <c r="L173" i="9"/>
  <c r="M173" i="9" s="1"/>
  <c r="L174" i="9"/>
  <c r="M174" i="9" s="1"/>
  <c r="L175" i="9"/>
  <c r="M175" i="9" s="1"/>
  <c r="L176" i="9"/>
  <c r="M176" i="9" s="1"/>
  <c r="L177" i="9"/>
  <c r="M177" i="9" s="1"/>
  <c r="L178" i="9"/>
  <c r="M178" i="9" s="1"/>
  <c r="L179" i="9"/>
  <c r="M179" i="9" s="1"/>
  <c r="L180" i="9"/>
  <c r="M180" i="9" s="1"/>
  <c r="L181" i="9"/>
  <c r="M181" i="9" s="1"/>
  <c r="L182" i="9"/>
  <c r="M182" i="9" s="1"/>
  <c r="L183" i="9"/>
  <c r="M183" i="9" s="1"/>
  <c r="L184" i="9"/>
  <c r="M184" i="9" s="1"/>
  <c r="L185" i="9"/>
  <c r="M185" i="9" s="1"/>
  <c r="L186" i="9"/>
  <c r="M186" i="9" s="1"/>
  <c r="L187" i="9"/>
  <c r="M187" i="9" s="1"/>
  <c r="L188" i="9"/>
  <c r="M188" i="9" s="1"/>
  <c r="L189" i="9"/>
  <c r="M189" i="9" s="1"/>
  <c r="L190" i="9"/>
  <c r="M190" i="9" s="1"/>
  <c r="L191" i="9"/>
  <c r="M191" i="9" s="1"/>
  <c r="L192" i="9"/>
  <c r="M192" i="9" s="1"/>
  <c r="L193" i="9"/>
  <c r="M193" i="9" s="1"/>
  <c r="L194" i="9"/>
  <c r="M194" i="9" s="1"/>
  <c r="L195" i="9"/>
  <c r="M195" i="9" s="1"/>
  <c r="L196" i="9"/>
  <c r="M196" i="9" s="1"/>
  <c r="L197" i="9"/>
  <c r="M197" i="9" s="1"/>
  <c r="L198" i="9"/>
  <c r="M198" i="9" s="1"/>
  <c r="L199" i="9"/>
  <c r="M199" i="9" s="1"/>
  <c r="L200" i="9"/>
  <c r="M200" i="9" s="1"/>
  <c r="L201" i="9"/>
  <c r="M201" i="9" s="1"/>
  <c r="L202" i="9"/>
  <c r="M202" i="9" s="1"/>
  <c r="L203" i="9"/>
  <c r="M203" i="9" s="1"/>
  <c r="L204" i="9"/>
  <c r="M204" i="9" s="1"/>
  <c r="L205" i="9"/>
  <c r="M205" i="9" s="1"/>
  <c r="L206" i="9"/>
  <c r="M206" i="9" s="1"/>
  <c r="L207" i="9"/>
  <c r="M207" i="9" s="1"/>
  <c r="L208" i="9"/>
  <c r="M208" i="9" s="1"/>
  <c r="L209" i="9"/>
  <c r="M209" i="9" s="1"/>
  <c r="L210" i="9"/>
  <c r="M210" i="9" s="1"/>
  <c r="L211" i="9"/>
  <c r="M211" i="9" s="1"/>
  <c r="L212" i="9"/>
  <c r="M212" i="9" s="1"/>
  <c r="L213" i="9"/>
  <c r="M213" i="9" s="1"/>
  <c r="L214" i="9"/>
  <c r="M214" i="9" s="1"/>
  <c r="L215" i="9"/>
  <c r="M215" i="9" s="1"/>
  <c r="L216" i="9"/>
  <c r="M216" i="9" s="1"/>
  <c r="L217" i="9"/>
  <c r="M217" i="9" s="1"/>
  <c r="L218" i="9"/>
  <c r="M218" i="9" s="1"/>
  <c r="L219" i="9"/>
  <c r="M219" i="9" s="1"/>
  <c r="L220" i="9"/>
  <c r="M220" i="9" s="1"/>
  <c r="L221" i="9"/>
  <c r="M221" i="9" s="1"/>
  <c r="L222" i="9"/>
  <c r="M222" i="9" s="1"/>
  <c r="L223" i="9"/>
  <c r="M223" i="9" s="1"/>
  <c r="L224" i="9"/>
  <c r="M224" i="9" s="1"/>
  <c r="L225" i="9"/>
  <c r="M225" i="9" s="1"/>
  <c r="L226" i="9"/>
  <c r="M226" i="9" s="1"/>
  <c r="L227" i="9"/>
  <c r="M227" i="9" s="1"/>
  <c r="L228" i="9"/>
  <c r="M228" i="9" s="1"/>
  <c r="L229" i="9"/>
  <c r="M229" i="9" s="1"/>
  <c r="L230" i="9"/>
  <c r="M230" i="9" s="1"/>
  <c r="L231" i="9"/>
  <c r="M231" i="9" s="1"/>
  <c r="L232" i="9"/>
  <c r="M232" i="9" s="1"/>
  <c r="L233" i="9"/>
  <c r="M233" i="9" s="1"/>
  <c r="L234" i="9"/>
  <c r="M234" i="9" s="1"/>
  <c r="L235" i="9"/>
  <c r="M235" i="9" s="1"/>
  <c r="L236" i="9"/>
  <c r="M236" i="9" s="1"/>
  <c r="L237" i="9"/>
  <c r="M237" i="9" s="1"/>
  <c r="L238" i="9"/>
  <c r="M238" i="9" s="1"/>
  <c r="L239" i="9"/>
  <c r="M239" i="9" s="1"/>
  <c r="L240" i="9"/>
  <c r="M240" i="9" s="1"/>
  <c r="L241" i="9"/>
  <c r="M241" i="9" s="1"/>
  <c r="L242" i="9"/>
  <c r="M242" i="9" s="1"/>
  <c r="L243" i="9"/>
  <c r="M243" i="9" s="1"/>
  <c r="L244" i="9"/>
  <c r="M244" i="9" s="1"/>
  <c r="L245" i="9"/>
  <c r="M245" i="9" s="1"/>
  <c r="L246" i="9"/>
  <c r="M246" i="9" s="1"/>
  <c r="L247" i="9"/>
  <c r="M247" i="9" s="1"/>
  <c r="L248" i="9"/>
  <c r="M248" i="9" s="1"/>
  <c r="L249" i="9"/>
  <c r="M249" i="9" s="1"/>
  <c r="L250" i="9"/>
  <c r="M250" i="9" s="1"/>
  <c r="L251" i="9"/>
  <c r="M251" i="9" s="1"/>
  <c r="L252" i="9"/>
  <c r="M252" i="9" s="1"/>
  <c r="L253" i="9"/>
  <c r="M253" i="9" s="1"/>
  <c r="L254" i="9"/>
  <c r="M254" i="9" s="1"/>
  <c r="L255" i="9"/>
  <c r="M255" i="9" s="1"/>
  <c r="L256" i="9"/>
  <c r="M256" i="9" s="1"/>
  <c r="L257" i="9"/>
  <c r="M257" i="9" s="1"/>
  <c r="L258" i="9"/>
  <c r="M258" i="9" s="1"/>
  <c r="L259" i="9"/>
  <c r="M259" i="9" s="1"/>
  <c r="L260" i="9"/>
  <c r="M260" i="9" s="1"/>
  <c r="L261" i="9"/>
  <c r="M261" i="9" s="1"/>
  <c r="L262" i="9"/>
  <c r="M262" i="9" s="1"/>
  <c r="L263" i="9"/>
  <c r="M263" i="9" s="1"/>
  <c r="L264" i="9"/>
  <c r="M264" i="9" s="1"/>
  <c r="L265" i="9"/>
  <c r="M265" i="9" s="1"/>
  <c r="L266" i="9"/>
  <c r="M266" i="9" s="1"/>
  <c r="L267" i="9"/>
  <c r="M267" i="9" s="1"/>
  <c r="L268" i="9"/>
  <c r="M268" i="9" s="1"/>
  <c r="L269" i="9"/>
  <c r="M269" i="9" s="1"/>
  <c r="L270" i="9"/>
  <c r="M270" i="9" s="1"/>
  <c r="L271" i="9"/>
  <c r="M271" i="9" s="1"/>
  <c r="L272" i="9"/>
  <c r="M272" i="9" s="1"/>
  <c r="L273" i="9"/>
  <c r="M273" i="9" s="1"/>
  <c r="L274" i="9"/>
  <c r="M274" i="9" s="1"/>
  <c r="L275" i="9"/>
  <c r="M275" i="9" s="1"/>
  <c r="L276" i="9"/>
  <c r="M276" i="9" s="1"/>
  <c r="L277" i="9"/>
  <c r="M277" i="9" s="1"/>
  <c r="L278" i="9"/>
  <c r="M278" i="9" s="1"/>
  <c r="L279" i="9"/>
  <c r="M279" i="9" s="1"/>
  <c r="L280" i="9"/>
  <c r="M280" i="9" s="1"/>
  <c r="L281" i="9"/>
  <c r="M281" i="9" s="1"/>
  <c r="L282" i="9"/>
  <c r="M282" i="9" s="1"/>
  <c r="L283" i="9"/>
  <c r="M283" i="9" s="1"/>
  <c r="L284" i="9"/>
  <c r="M284" i="9" s="1"/>
  <c r="L285" i="9"/>
  <c r="M285" i="9" s="1"/>
  <c r="L286" i="9"/>
  <c r="M286" i="9" s="1"/>
  <c r="L287" i="9"/>
  <c r="M287" i="9" s="1"/>
  <c r="L288" i="9"/>
  <c r="M288" i="9" s="1"/>
  <c r="L399" i="9"/>
  <c r="M399" i="9" s="1"/>
  <c r="L400" i="9"/>
  <c r="M400" i="9" s="1"/>
  <c r="L401" i="9"/>
  <c r="M401" i="9" s="1"/>
  <c r="L402" i="9"/>
  <c r="M402" i="9" s="1"/>
  <c r="L403" i="9"/>
  <c r="M403" i="9" s="1"/>
  <c r="L404" i="9"/>
  <c r="M404" i="9" s="1"/>
  <c r="L405" i="9"/>
  <c r="M405" i="9" s="1"/>
  <c r="L406" i="9"/>
  <c r="M406" i="9" s="1"/>
  <c r="L407" i="9"/>
  <c r="M407" i="9" s="1"/>
  <c r="L408" i="9"/>
  <c r="M408" i="9" s="1"/>
  <c r="L409" i="9"/>
  <c r="M409" i="9" s="1"/>
  <c r="L410" i="9"/>
  <c r="M410" i="9" s="1"/>
  <c r="L411" i="9"/>
  <c r="M411" i="9" s="1"/>
  <c r="L412" i="9"/>
  <c r="M412" i="9" s="1"/>
  <c r="L413" i="9"/>
  <c r="M413" i="9" s="1"/>
  <c r="L414" i="9"/>
  <c r="M414" i="9" s="1"/>
  <c r="L415" i="9"/>
  <c r="M415" i="9" s="1"/>
  <c r="L416" i="9"/>
  <c r="M416" i="9" s="1"/>
  <c r="L417" i="9"/>
  <c r="M417" i="9" s="1"/>
  <c r="L418" i="9"/>
  <c r="M418" i="9" s="1"/>
  <c r="L419" i="9"/>
  <c r="M419" i="9" s="1"/>
  <c r="L420" i="9"/>
  <c r="M420" i="9" s="1"/>
  <c r="L421" i="9"/>
  <c r="M421" i="9" s="1"/>
  <c r="L422" i="9"/>
  <c r="M422" i="9" s="1"/>
  <c r="L423" i="9"/>
  <c r="M423" i="9" s="1"/>
  <c r="L424" i="9"/>
  <c r="M424" i="9" s="1"/>
  <c r="L425" i="9"/>
  <c r="M425" i="9" s="1"/>
  <c r="L474" i="9"/>
  <c r="M474" i="9" s="1"/>
  <c r="L475" i="9"/>
  <c r="M475" i="9" s="1"/>
  <c r="L476" i="9"/>
  <c r="M476" i="9" s="1"/>
  <c r="L477" i="9"/>
  <c r="M477" i="9" s="1"/>
  <c r="L478" i="9"/>
  <c r="M478" i="9" s="1"/>
  <c r="L479" i="9"/>
  <c r="M479" i="9" s="1"/>
  <c r="L480" i="9"/>
  <c r="M480" i="9" s="1"/>
  <c r="L481" i="9"/>
  <c r="M481" i="9" s="1"/>
  <c r="L482" i="9"/>
  <c r="M482" i="9" s="1"/>
  <c r="L483" i="9"/>
  <c r="M483" i="9" s="1"/>
  <c r="L484" i="9"/>
  <c r="M484" i="9" s="1"/>
  <c r="L485" i="9"/>
  <c r="M485" i="9" s="1"/>
  <c r="L486" i="9"/>
  <c r="M486" i="9" s="1"/>
  <c r="L487" i="9"/>
  <c r="M487" i="9" s="1"/>
  <c r="L488" i="9"/>
  <c r="M488" i="9" s="1"/>
  <c r="L503" i="9"/>
  <c r="M503" i="9" s="1"/>
  <c r="M355" i="9" l="1"/>
  <c r="M311" i="9"/>
  <c r="M426" i="9"/>
  <c r="M517" i="9"/>
  <c r="M513" i="9"/>
  <c r="E503" i="9"/>
  <c r="E488" i="9"/>
  <c r="F388" i="9"/>
  <c r="S3" i="9" l="1"/>
  <c r="O311" i="9" s="1"/>
  <c r="L7" i="9"/>
  <c r="P311" i="9" l="1"/>
  <c r="Q311" i="9"/>
  <c r="R311" i="9" s="1"/>
  <c r="S311" i="9" s="1"/>
  <c r="T311" i="9" s="1"/>
  <c r="O355" i="9"/>
  <c r="O513" i="9"/>
  <c r="P513" i="9" s="1"/>
  <c r="O344" i="9"/>
  <c r="O289" i="9"/>
  <c r="O388" i="9"/>
  <c r="O442" i="9"/>
  <c r="O458" i="9"/>
  <c r="O366" i="9"/>
  <c r="O377" i="9"/>
  <c r="O322" i="9"/>
  <c r="O300" i="9"/>
  <c r="O434" i="9"/>
  <c r="O333" i="9"/>
  <c r="O450" i="9"/>
  <c r="O466" i="9"/>
  <c r="O426" i="9"/>
  <c r="O516" i="9"/>
  <c r="O35" i="9"/>
  <c r="O99" i="9"/>
  <c r="O163" i="9"/>
  <c r="O227" i="9"/>
  <c r="O287" i="9"/>
  <c r="O423" i="9"/>
  <c r="O487" i="9"/>
  <c r="O503" i="9"/>
  <c r="O17" i="9"/>
  <c r="O51" i="9"/>
  <c r="O115" i="9"/>
  <c r="O179" i="9"/>
  <c r="O243" i="9"/>
  <c r="O399" i="9"/>
  <c r="O475" i="9"/>
  <c r="O18" i="9"/>
  <c r="O67" i="9"/>
  <c r="O131" i="9"/>
  <c r="O195" i="9"/>
  <c r="O259" i="9"/>
  <c r="O407" i="9"/>
  <c r="O479" i="9"/>
  <c r="O211" i="9"/>
  <c r="O19" i="9"/>
  <c r="O275" i="9"/>
  <c r="O83" i="9"/>
  <c r="O415" i="9"/>
  <c r="O483" i="9"/>
  <c r="O147" i="9"/>
  <c r="O512" i="9"/>
  <c r="O414" i="9"/>
  <c r="O240" i="9"/>
  <c r="O486" i="9"/>
  <c r="O264" i="9"/>
  <c r="O477" i="9"/>
  <c r="O409" i="9"/>
  <c r="O263" i="9"/>
  <c r="O219" i="9"/>
  <c r="O183" i="9"/>
  <c r="O139" i="9"/>
  <c r="O95" i="9"/>
  <c r="O63" i="9"/>
  <c r="O31" i="9"/>
  <c r="O402" i="9"/>
  <c r="O209" i="9"/>
  <c r="O80" i="9"/>
  <c r="O484" i="9"/>
  <c r="O420" i="9"/>
  <c r="O404" i="9"/>
  <c r="O278" i="9"/>
  <c r="O262" i="9"/>
  <c r="O246" i="9"/>
  <c r="O230" i="9"/>
  <c r="O214" i="9"/>
  <c r="O198" i="9"/>
  <c r="O182" i="9"/>
  <c r="O166" i="9"/>
  <c r="O150" i="9"/>
  <c r="O134" i="9"/>
  <c r="O118" i="9"/>
  <c r="O102" i="9"/>
  <c r="O86" i="9"/>
  <c r="O54" i="9"/>
  <c r="O22" i="9"/>
  <c r="O257" i="9"/>
  <c r="O221" i="9"/>
  <c r="O157" i="9"/>
  <c r="O93" i="9"/>
  <c r="O81" i="9"/>
  <c r="O49" i="9"/>
  <c r="O217" i="9"/>
  <c r="O153" i="9"/>
  <c r="O89" i="9"/>
  <c r="O413" i="9"/>
  <c r="O251" i="9"/>
  <c r="O215" i="9"/>
  <c r="O155" i="9"/>
  <c r="O127" i="9"/>
  <c r="O75" i="9"/>
  <c r="O268" i="9"/>
  <c r="O193" i="9"/>
  <c r="O42" i="9"/>
  <c r="O220" i="9"/>
  <c r="O204" i="9"/>
  <c r="O188" i="9"/>
  <c r="O172" i="9"/>
  <c r="O156" i="9"/>
  <c r="O140" i="9"/>
  <c r="O124" i="9"/>
  <c r="O108" i="9"/>
  <c r="O92" i="9"/>
  <c r="O72" i="9"/>
  <c r="O52" i="9"/>
  <c r="O28" i="9"/>
  <c r="O419" i="9"/>
  <c r="O277" i="9"/>
  <c r="O245" i="9"/>
  <c r="O197" i="9"/>
  <c r="O133" i="9"/>
  <c r="O58" i="9"/>
  <c r="O41" i="9"/>
  <c r="O73" i="9"/>
  <c r="O515" i="9"/>
  <c r="O238" i="9"/>
  <c r="O425" i="9"/>
  <c r="O143" i="9"/>
  <c r="O43" i="9"/>
  <c r="O410" i="9"/>
  <c r="O129" i="9"/>
  <c r="O480" i="9"/>
  <c r="O228" i="9"/>
  <c r="O196" i="9"/>
  <c r="O164" i="9"/>
  <c r="O132" i="9"/>
  <c r="O100" i="9"/>
  <c r="O60" i="9"/>
  <c r="O20" i="9"/>
  <c r="O261" i="9"/>
  <c r="O165" i="9"/>
  <c r="O57" i="9"/>
  <c r="O288" i="9"/>
  <c r="O32" i="9"/>
  <c r="O478" i="9"/>
  <c r="O422" i="9"/>
  <c r="O256" i="9"/>
  <c r="O401" i="9"/>
  <c r="O255" i="9"/>
  <c r="O207" i="9"/>
  <c r="O175" i="9"/>
  <c r="O123" i="9"/>
  <c r="O87" i="9"/>
  <c r="O55" i="9"/>
  <c r="O23" i="9"/>
  <c r="O276" i="9"/>
  <c r="O177" i="9"/>
  <c r="O69" i="9"/>
  <c r="O476" i="9"/>
  <c r="O416" i="9"/>
  <c r="O400" i="9"/>
  <c r="O274" i="9"/>
  <c r="O258" i="9"/>
  <c r="O242" i="9"/>
  <c r="O226" i="9"/>
  <c r="O210" i="9"/>
  <c r="O194" i="9"/>
  <c r="O178" i="9"/>
  <c r="O162" i="9"/>
  <c r="O146" i="9"/>
  <c r="O130" i="9"/>
  <c r="O114" i="9"/>
  <c r="O98" i="9"/>
  <c r="O82" i="9"/>
  <c r="O50" i="9"/>
  <c r="O281" i="9"/>
  <c r="O249" i="9"/>
  <c r="O205" i="9"/>
  <c r="O141" i="9"/>
  <c r="O64" i="9"/>
  <c r="O77" i="9"/>
  <c r="O45" i="9"/>
  <c r="O201" i="9"/>
  <c r="O137" i="9"/>
  <c r="O74" i="9"/>
  <c r="O405" i="9"/>
  <c r="O239" i="9"/>
  <c r="O203" i="9"/>
  <c r="O151" i="9"/>
  <c r="O119" i="9"/>
  <c r="O59" i="9"/>
  <c r="O252" i="9"/>
  <c r="O161" i="9"/>
  <c r="O514" i="9"/>
  <c r="O488" i="9"/>
  <c r="O424" i="9"/>
  <c r="O216" i="9"/>
  <c r="O200" i="9"/>
  <c r="O184" i="9"/>
  <c r="O168" i="9"/>
  <c r="O152" i="9"/>
  <c r="O136" i="9"/>
  <c r="O120" i="9"/>
  <c r="O104" i="9"/>
  <c r="O88" i="9"/>
  <c r="O68" i="9"/>
  <c r="O44" i="9"/>
  <c r="O24" i="9"/>
  <c r="O411" i="9"/>
  <c r="O269" i="9"/>
  <c r="O237" i="9"/>
  <c r="O181" i="9"/>
  <c r="O117" i="9"/>
  <c r="O21" i="9"/>
  <c r="O30" i="9"/>
  <c r="O518" i="9"/>
  <c r="O272" i="9"/>
  <c r="O406" i="9"/>
  <c r="O232" i="9"/>
  <c r="O279" i="9"/>
  <c r="O247" i="9"/>
  <c r="O199" i="9"/>
  <c r="O167" i="9"/>
  <c r="O111" i="9"/>
  <c r="O79" i="9"/>
  <c r="O47" i="9"/>
  <c r="O260" i="9"/>
  <c r="O145" i="9"/>
  <c r="O412" i="9"/>
  <c r="O286" i="9"/>
  <c r="O270" i="9"/>
  <c r="O254" i="9"/>
  <c r="O222" i="9"/>
  <c r="O206" i="9"/>
  <c r="O190" i="9"/>
  <c r="O174" i="9"/>
  <c r="O158" i="9"/>
  <c r="O142" i="9"/>
  <c r="O126" i="9"/>
  <c r="O110" i="9"/>
  <c r="O94" i="9"/>
  <c r="O70" i="9"/>
  <c r="O38" i="9"/>
  <c r="O273" i="9"/>
  <c r="O241" i="9"/>
  <c r="O189" i="9"/>
  <c r="O125" i="9"/>
  <c r="O53" i="9"/>
  <c r="O65" i="9"/>
  <c r="O33" i="9"/>
  <c r="O185" i="9"/>
  <c r="O121" i="9"/>
  <c r="O62" i="9"/>
  <c r="O485" i="9"/>
  <c r="O283" i="9"/>
  <c r="O231" i="9"/>
  <c r="O187" i="9"/>
  <c r="O107" i="9"/>
  <c r="O474" i="9"/>
  <c r="O244" i="9"/>
  <c r="O212" i="9"/>
  <c r="O180" i="9"/>
  <c r="O148" i="9"/>
  <c r="O116" i="9"/>
  <c r="O84" i="9"/>
  <c r="O40" i="9"/>
  <c r="O403" i="9"/>
  <c r="O229" i="9"/>
  <c r="O101" i="9"/>
  <c r="O25" i="9"/>
  <c r="O519" i="9"/>
  <c r="O280" i="9"/>
  <c r="O271" i="9"/>
  <c r="O103" i="9"/>
  <c r="O418" i="9"/>
  <c r="O266" i="9"/>
  <c r="O202" i="9"/>
  <c r="O138" i="9"/>
  <c r="O66" i="9"/>
  <c r="O173" i="9"/>
  <c r="O29" i="9"/>
  <c r="O267" i="9"/>
  <c r="O91" i="9"/>
  <c r="O225" i="9"/>
  <c r="O176" i="9"/>
  <c r="O112" i="9"/>
  <c r="O36" i="9"/>
  <c r="O213" i="9"/>
  <c r="O78" i="9"/>
  <c r="O191" i="9"/>
  <c r="O113" i="9"/>
  <c r="O234" i="9"/>
  <c r="O106" i="9"/>
  <c r="O26" i="9"/>
  <c r="O208" i="9"/>
  <c r="O76" i="9"/>
  <c r="O85" i="9"/>
  <c r="O159" i="9"/>
  <c r="O218" i="9"/>
  <c r="O90" i="9"/>
  <c r="O61" i="9"/>
  <c r="O421" i="9"/>
  <c r="O284" i="9"/>
  <c r="O192" i="9"/>
  <c r="O56" i="9"/>
  <c r="O46" i="9"/>
  <c r="O248" i="9"/>
  <c r="O48" i="9"/>
  <c r="O235" i="9"/>
  <c r="O71" i="9"/>
  <c r="O236" i="9"/>
  <c r="O250" i="9"/>
  <c r="O186" i="9"/>
  <c r="O122" i="9"/>
  <c r="O34" i="9"/>
  <c r="O109" i="9"/>
  <c r="O169" i="9"/>
  <c r="O481" i="9"/>
  <c r="O223" i="9"/>
  <c r="O27" i="9"/>
  <c r="O97" i="9"/>
  <c r="O224" i="9"/>
  <c r="O160" i="9"/>
  <c r="O96" i="9"/>
  <c r="O16" i="9"/>
  <c r="O149" i="9"/>
  <c r="O39" i="9"/>
  <c r="O408" i="9"/>
  <c r="O170" i="9"/>
  <c r="O265" i="9"/>
  <c r="O105" i="9"/>
  <c r="O171" i="9"/>
  <c r="O144" i="9"/>
  <c r="O285" i="9"/>
  <c r="O417" i="9"/>
  <c r="O482" i="9"/>
  <c r="O282" i="9"/>
  <c r="O154" i="9"/>
  <c r="O233" i="9"/>
  <c r="O37" i="9"/>
  <c r="O135" i="9"/>
  <c r="O128" i="9"/>
  <c r="O253" i="9"/>
  <c r="O517" i="9"/>
  <c r="N15" i="9"/>
  <c r="L15" i="9"/>
  <c r="N14" i="9"/>
  <c r="L14" i="9"/>
  <c r="M14" i="9" s="1"/>
  <c r="N13" i="9"/>
  <c r="L13" i="9"/>
  <c r="M13" i="9" s="1"/>
  <c r="N12" i="9"/>
  <c r="L12" i="9"/>
  <c r="M12" i="9" s="1"/>
  <c r="N11" i="9"/>
  <c r="L11" i="9"/>
  <c r="M11" i="9" s="1"/>
  <c r="N10" i="9"/>
  <c r="L10" i="9"/>
  <c r="M10" i="9" s="1"/>
  <c r="N9" i="9"/>
  <c r="L9" i="9"/>
  <c r="M9" i="9" s="1"/>
  <c r="N8" i="9"/>
  <c r="L8" i="9"/>
  <c r="M8" i="9" s="1"/>
  <c r="N7" i="9"/>
  <c r="M7" i="9"/>
  <c r="AM8" i="9" s="1"/>
  <c r="D4" i="9"/>
  <c r="Q15" i="7"/>
  <c r="O3" i="7"/>
  <c r="P333" i="9" l="1"/>
  <c r="Q333" i="9"/>
  <c r="Q377" i="9"/>
  <c r="P377" i="9"/>
  <c r="Q355" i="9"/>
  <c r="P355" i="9"/>
  <c r="Q426" i="9"/>
  <c r="P426" i="9"/>
  <c r="P434" i="9"/>
  <c r="Q434" i="9"/>
  <c r="Q366" i="9"/>
  <c r="P366" i="9"/>
  <c r="P289" i="9"/>
  <c r="Q289" i="9"/>
  <c r="P450" i="9"/>
  <c r="Q450" i="9"/>
  <c r="P322" i="9"/>
  <c r="Q322" i="9"/>
  <c r="P442" i="9"/>
  <c r="Q442" i="9"/>
  <c r="Q513" i="9"/>
  <c r="R513" i="9" s="1"/>
  <c r="S513" i="9" s="1"/>
  <c r="T513" i="9" s="1"/>
  <c r="P388" i="9"/>
  <c r="Q388" i="9"/>
  <c r="Q466" i="9"/>
  <c r="R466" i="9" s="1"/>
  <c r="S466" i="9" s="1"/>
  <c r="T466" i="9" s="1"/>
  <c r="P466" i="9"/>
  <c r="P300" i="9"/>
  <c r="Q300" i="9"/>
  <c r="P458" i="9"/>
  <c r="Q458" i="9"/>
  <c r="P344" i="9"/>
  <c r="Q344" i="9"/>
  <c r="P233" i="9"/>
  <c r="Q233" i="9"/>
  <c r="Q111" i="9"/>
  <c r="P111" i="9"/>
  <c r="Q406" i="9"/>
  <c r="P406" i="9"/>
  <c r="Q117" i="9"/>
  <c r="P117" i="9"/>
  <c r="Q88" i="9"/>
  <c r="P88" i="9"/>
  <c r="Q216" i="9"/>
  <c r="P216" i="9"/>
  <c r="P137" i="9"/>
  <c r="Q137" i="9"/>
  <c r="P281" i="9"/>
  <c r="Q281" i="9"/>
  <c r="Q178" i="9"/>
  <c r="P178" i="9"/>
  <c r="P416" i="9"/>
  <c r="Q416" i="9"/>
  <c r="Q55" i="9"/>
  <c r="P55" i="9"/>
  <c r="Q32" i="9"/>
  <c r="P32" i="9"/>
  <c r="Q100" i="9"/>
  <c r="P100" i="9"/>
  <c r="Q43" i="9"/>
  <c r="P43" i="9"/>
  <c r="Q133" i="9"/>
  <c r="P133" i="9"/>
  <c r="P156" i="9"/>
  <c r="Q156" i="9"/>
  <c r="Q22" i="9"/>
  <c r="P22" i="9"/>
  <c r="Q109" i="9"/>
  <c r="P109" i="9"/>
  <c r="Q235" i="9"/>
  <c r="P235" i="9"/>
  <c r="Q61" i="9"/>
  <c r="P61" i="9"/>
  <c r="Q208" i="9"/>
  <c r="P208" i="9"/>
  <c r="Q91" i="9"/>
  <c r="P91" i="9"/>
  <c r="P266" i="9"/>
  <c r="Q266" i="9"/>
  <c r="Q25" i="9"/>
  <c r="P25" i="9"/>
  <c r="Q180" i="9"/>
  <c r="P180" i="9"/>
  <c r="Q231" i="9"/>
  <c r="P231" i="9"/>
  <c r="Q33" i="9"/>
  <c r="P33" i="9"/>
  <c r="P70" i="9"/>
  <c r="Q70" i="9"/>
  <c r="P206" i="9"/>
  <c r="Q206" i="9"/>
  <c r="Q167" i="9"/>
  <c r="P167" i="9"/>
  <c r="Q518" i="9"/>
  <c r="P518" i="9"/>
  <c r="P24" i="9"/>
  <c r="Q24" i="9"/>
  <c r="Q168" i="9"/>
  <c r="P168" i="9"/>
  <c r="P161" i="9"/>
  <c r="Q161" i="9"/>
  <c r="Q239" i="9"/>
  <c r="P239" i="9"/>
  <c r="P201" i="9"/>
  <c r="Q201" i="9"/>
  <c r="P50" i="9"/>
  <c r="Q50" i="9"/>
  <c r="Q194" i="9"/>
  <c r="P194" i="9"/>
  <c r="Q87" i="9"/>
  <c r="P87" i="9"/>
  <c r="Q255" i="9"/>
  <c r="P255" i="9"/>
  <c r="Q288" i="9"/>
  <c r="P288" i="9"/>
  <c r="Q132" i="9"/>
  <c r="P132" i="9"/>
  <c r="P73" i="9"/>
  <c r="Q73" i="9"/>
  <c r="Q197" i="9"/>
  <c r="P197" i="9"/>
  <c r="Q108" i="9"/>
  <c r="P108" i="9"/>
  <c r="Q75" i="9"/>
  <c r="P75" i="9"/>
  <c r="Q157" i="9"/>
  <c r="P157" i="9"/>
  <c r="Q134" i="9"/>
  <c r="P134" i="9"/>
  <c r="P262" i="9"/>
  <c r="Q262" i="9"/>
  <c r="Q95" i="9"/>
  <c r="P95" i="9"/>
  <c r="Q414" i="9"/>
  <c r="P414" i="9"/>
  <c r="Q83" i="9"/>
  <c r="P83" i="9"/>
  <c r="Q407" i="9"/>
  <c r="P407" i="9"/>
  <c r="Q475" i="9"/>
  <c r="P475" i="9"/>
  <c r="Q51" i="9"/>
  <c r="P51" i="9"/>
  <c r="Q287" i="9"/>
  <c r="P287" i="9"/>
  <c r="P517" i="9"/>
  <c r="Q517" i="9"/>
  <c r="P282" i="9"/>
  <c r="Q282" i="9"/>
  <c r="Q144" i="9"/>
  <c r="P144" i="9"/>
  <c r="Q160" i="9"/>
  <c r="P160" i="9"/>
  <c r="Q223" i="9"/>
  <c r="P223" i="9"/>
  <c r="P34" i="9"/>
  <c r="Q34" i="9"/>
  <c r="Q48" i="9"/>
  <c r="P48" i="9"/>
  <c r="Q192" i="9"/>
  <c r="P192" i="9"/>
  <c r="Q90" i="9"/>
  <c r="P90" i="9"/>
  <c r="Q234" i="9"/>
  <c r="P234" i="9"/>
  <c r="Q78" i="9"/>
  <c r="P78" i="9"/>
  <c r="Q176" i="9"/>
  <c r="P176" i="9"/>
  <c r="Q267" i="9"/>
  <c r="P267" i="9"/>
  <c r="Q66" i="9"/>
  <c r="P66" i="9"/>
  <c r="Q280" i="9"/>
  <c r="P280" i="9"/>
  <c r="Q101" i="9"/>
  <c r="P101" i="9"/>
  <c r="Q84" i="9"/>
  <c r="P84" i="9"/>
  <c r="Q212" i="9"/>
  <c r="P212" i="9"/>
  <c r="Q474" i="9"/>
  <c r="P474" i="9"/>
  <c r="Q283" i="9"/>
  <c r="P283" i="9"/>
  <c r="Q62" i="9"/>
  <c r="P62" i="9"/>
  <c r="P65" i="9"/>
  <c r="Q65" i="9"/>
  <c r="P241" i="9"/>
  <c r="Q241" i="9"/>
  <c r="Q94" i="9"/>
  <c r="P94" i="9"/>
  <c r="P158" i="9"/>
  <c r="Q158" i="9"/>
  <c r="P222" i="9"/>
  <c r="Q222" i="9"/>
  <c r="Q412" i="9"/>
  <c r="P412" i="9"/>
  <c r="P145" i="9"/>
  <c r="Q145" i="9"/>
  <c r="Q47" i="9"/>
  <c r="P47" i="9"/>
  <c r="Q199" i="9"/>
  <c r="P199" i="9"/>
  <c r="P30" i="9"/>
  <c r="Q30" i="9"/>
  <c r="Q237" i="9"/>
  <c r="P237" i="9"/>
  <c r="Q44" i="9"/>
  <c r="P44" i="9"/>
  <c r="Q120" i="9"/>
  <c r="P120" i="9"/>
  <c r="Q184" i="9"/>
  <c r="P184" i="9"/>
  <c r="Q252" i="9"/>
  <c r="P252" i="9"/>
  <c r="Q119" i="9"/>
  <c r="P119" i="9"/>
  <c r="Q405" i="9"/>
  <c r="P405" i="9"/>
  <c r="P45" i="9"/>
  <c r="Q45" i="9"/>
  <c r="Q205" i="9"/>
  <c r="P205" i="9"/>
  <c r="Q82" i="9"/>
  <c r="P82" i="9"/>
  <c r="P146" i="9"/>
  <c r="Q146" i="9"/>
  <c r="Q210" i="9"/>
  <c r="P210" i="9"/>
  <c r="P274" i="9"/>
  <c r="Q274" i="9"/>
  <c r="Q476" i="9"/>
  <c r="P476" i="9"/>
  <c r="Q123" i="9"/>
  <c r="P123" i="9"/>
  <c r="Q401" i="9"/>
  <c r="P401" i="9"/>
  <c r="Q422" i="9"/>
  <c r="P422" i="9"/>
  <c r="P20" i="9"/>
  <c r="Q20" i="9"/>
  <c r="Q164" i="9"/>
  <c r="P164" i="9"/>
  <c r="P129" i="9"/>
  <c r="Q129" i="9"/>
  <c r="Q425" i="9"/>
  <c r="P425" i="9"/>
  <c r="Q41" i="9"/>
  <c r="P41" i="9"/>
  <c r="Q245" i="9"/>
  <c r="P245" i="9"/>
  <c r="Q52" i="9"/>
  <c r="P52" i="9"/>
  <c r="Q124" i="9"/>
  <c r="P124" i="9"/>
  <c r="P188" i="9"/>
  <c r="Q188" i="9"/>
  <c r="Q268" i="9"/>
  <c r="P268" i="9"/>
  <c r="Q127" i="9"/>
  <c r="P127" i="9"/>
  <c r="Q413" i="9"/>
  <c r="P413" i="9"/>
  <c r="Q49" i="9"/>
  <c r="P49" i="9"/>
  <c r="Q221" i="9"/>
  <c r="P221" i="9"/>
  <c r="P86" i="9"/>
  <c r="Q86" i="9"/>
  <c r="Q150" i="9"/>
  <c r="P150" i="9"/>
  <c r="Q214" i="9"/>
  <c r="P214" i="9"/>
  <c r="Q278" i="9"/>
  <c r="P278" i="9"/>
  <c r="Q484" i="9"/>
  <c r="P484" i="9"/>
  <c r="Q139" i="9"/>
  <c r="P139" i="9"/>
  <c r="P409" i="9"/>
  <c r="Q409" i="9"/>
  <c r="Q211" i="9"/>
  <c r="P211" i="9"/>
  <c r="Q259" i="9"/>
  <c r="P259" i="9"/>
  <c r="P18" i="9"/>
  <c r="Q18" i="9"/>
  <c r="Q243" i="9"/>
  <c r="P243" i="9"/>
  <c r="Q17" i="9"/>
  <c r="P17" i="9"/>
  <c r="Q227" i="9"/>
  <c r="P227" i="9"/>
  <c r="P516" i="9"/>
  <c r="Q516" i="9"/>
  <c r="Q128" i="9"/>
  <c r="P128" i="9"/>
  <c r="Q417" i="9"/>
  <c r="P417" i="9"/>
  <c r="Q171" i="9"/>
  <c r="P171" i="9"/>
  <c r="Q408" i="9"/>
  <c r="P408" i="9"/>
  <c r="P16" i="9"/>
  <c r="Q16" i="9"/>
  <c r="P97" i="9"/>
  <c r="Q97" i="9"/>
  <c r="P169" i="9"/>
  <c r="Q169" i="9"/>
  <c r="Q186" i="9"/>
  <c r="P186" i="9"/>
  <c r="Q71" i="9"/>
  <c r="P71" i="9"/>
  <c r="Q46" i="9"/>
  <c r="P46" i="9"/>
  <c r="Q421" i="9"/>
  <c r="P421" i="9"/>
  <c r="Q76" i="9"/>
  <c r="P76" i="9"/>
  <c r="Q26" i="9"/>
  <c r="P26" i="9"/>
  <c r="Q191" i="9"/>
  <c r="P191" i="9"/>
  <c r="Q36" i="9"/>
  <c r="P36" i="9"/>
  <c r="P225" i="9"/>
  <c r="Q225" i="9"/>
  <c r="P29" i="9"/>
  <c r="Q29" i="9"/>
  <c r="Q202" i="9"/>
  <c r="P202" i="9"/>
  <c r="Q103" i="9"/>
  <c r="P103" i="9"/>
  <c r="Q519" i="9"/>
  <c r="P519" i="9"/>
  <c r="Q403" i="9"/>
  <c r="P403" i="9"/>
  <c r="Q148" i="9"/>
  <c r="P148" i="9"/>
  <c r="Q187" i="9"/>
  <c r="P187" i="9"/>
  <c r="Q485" i="9"/>
  <c r="P485" i="9"/>
  <c r="P185" i="9"/>
  <c r="Q185" i="9"/>
  <c r="Q125" i="9"/>
  <c r="P125" i="9"/>
  <c r="Q38" i="9"/>
  <c r="P38" i="9"/>
  <c r="Q126" i="9"/>
  <c r="P126" i="9"/>
  <c r="Q190" i="9"/>
  <c r="P190" i="9"/>
  <c r="Q270" i="9"/>
  <c r="P270" i="9"/>
  <c r="Q279" i="9"/>
  <c r="P279" i="9"/>
  <c r="Q411" i="9"/>
  <c r="P411" i="9"/>
  <c r="Q152" i="9"/>
  <c r="P152" i="9"/>
  <c r="Q514" i="9"/>
  <c r="P514" i="9"/>
  <c r="Q203" i="9"/>
  <c r="P203" i="9"/>
  <c r="Q64" i="9"/>
  <c r="P64" i="9"/>
  <c r="Q114" i="9"/>
  <c r="P114" i="9"/>
  <c r="Q242" i="9"/>
  <c r="P242" i="9"/>
  <c r="P177" i="9"/>
  <c r="Q177" i="9"/>
  <c r="Q207" i="9"/>
  <c r="P207" i="9"/>
  <c r="Q165" i="9"/>
  <c r="P165" i="9"/>
  <c r="Q228" i="9"/>
  <c r="P228" i="9"/>
  <c r="Q515" i="9"/>
  <c r="P515" i="9"/>
  <c r="Q419" i="9"/>
  <c r="P419" i="9"/>
  <c r="Q92" i="9"/>
  <c r="P92" i="9"/>
  <c r="P220" i="9"/>
  <c r="Q220" i="9"/>
  <c r="P42" i="9"/>
  <c r="Q42" i="9"/>
  <c r="Q215" i="9"/>
  <c r="P215" i="9"/>
  <c r="P153" i="9"/>
  <c r="Q153" i="9"/>
  <c r="Q93" i="9"/>
  <c r="P93" i="9"/>
  <c r="Q118" i="9"/>
  <c r="P118" i="9"/>
  <c r="P182" i="9"/>
  <c r="Q182" i="9"/>
  <c r="P246" i="9"/>
  <c r="Q246" i="9"/>
  <c r="Q420" i="9"/>
  <c r="P420" i="9"/>
  <c r="P209" i="9"/>
  <c r="Q209" i="9"/>
  <c r="Q63" i="9"/>
  <c r="P63" i="9"/>
  <c r="Q219" i="9"/>
  <c r="P219" i="9"/>
  <c r="Q477" i="9"/>
  <c r="P477" i="9"/>
  <c r="Q240" i="9"/>
  <c r="P240" i="9"/>
  <c r="P415" i="9"/>
  <c r="Q415" i="9"/>
  <c r="Q19" i="9"/>
  <c r="P19" i="9"/>
  <c r="Q131" i="9"/>
  <c r="P131" i="9"/>
  <c r="P115" i="9"/>
  <c r="Q115" i="9"/>
  <c r="Q487" i="9"/>
  <c r="P487" i="9"/>
  <c r="P423" i="9"/>
  <c r="Q423" i="9"/>
  <c r="Q99" i="9"/>
  <c r="P99" i="9"/>
  <c r="Q154" i="9"/>
  <c r="P154" i="9"/>
  <c r="Q285" i="9"/>
  <c r="P285" i="9"/>
  <c r="P105" i="9"/>
  <c r="Q105" i="9"/>
  <c r="Q39" i="9"/>
  <c r="P39" i="9"/>
  <c r="P96" i="9"/>
  <c r="Q96" i="9"/>
  <c r="Q27" i="9"/>
  <c r="P27" i="9"/>
  <c r="P250" i="9"/>
  <c r="Q250" i="9"/>
  <c r="P56" i="9"/>
  <c r="Q56" i="9"/>
  <c r="Q159" i="9"/>
  <c r="P159" i="9"/>
  <c r="P106" i="9"/>
  <c r="Q106" i="9"/>
  <c r="Q112" i="9"/>
  <c r="P112" i="9"/>
  <c r="Q173" i="9"/>
  <c r="P173" i="9"/>
  <c r="Q271" i="9"/>
  <c r="P271" i="9"/>
  <c r="P40" i="9"/>
  <c r="Q40" i="9"/>
  <c r="P244" i="9"/>
  <c r="Q244" i="9"/>
  <c r="Q189" i="9"/>
  <c r="P189" i="9"/>
  <c r="Q142" i="9"/>
  <c r="P142" i="9"/>
  <c r="Q286" i="9"/>
  <c r="P286" i="9"/>
  <c r="Q181" i="9"/>
  <c r="P181" i="9"/>
  <c r="Q104" i="9"/>
  <c r="P104" i="9"/>
  <c r="Q424" i="9"/>
  <c r="P424" i="9"/>
  <c r="Q59" i="9"/>
  <c r="P59" i="9"/>
  <c r="Q141" i="9"/>
  <c r="P141" i="9"/>
  <c r="P130" i="9"/>
  <c r="Q130" i="9"/>
  <c r="Q258" i="9"/>
  <c r="P258" i="9"/>
  <c r="P276" i="9"/>
  <c r="Q276" i="9"/>
  <c r="Q256" i="9"/>
  <c r="P256" i="9"/>
  <c r="Q261" i="9"/>
  <c r="P261" i="9"/>
  <c r="Q480" i="9"/>
  <c r="P480" i="9"/>
  <c r="Q143" i="9"/>
  <c r="P143" i="9"/>
  <c r="Q28" i="9"/>
  <c r="P28" i="9"/>
  <c r="Q172" i="9"/>
  <c r="P172" i="9"/>
  <c r="P193" i="9"/>
  <c r="Q193" i="9"/>
  <c r="Q251" i="9"/>
  <c r="P251" i="9"/>
  <c r="P217" i="9"/>
  <c r="Q217" i="9"/>
  <c r="Q54" i="9"/>
  <c r="P54" i="9"/>
  <c r="P198" i="9"/>
  <c r="Q198" i="9"/>
  <c r="Q402" i="9"/>
  <c r="P402" i="9"/>
  <c r="Q263" i="9"/>
  <c r="P263" i="9"/>
  <c r="Q264" i="9"/>
  <c r="P264" i="9"/>
  <c r="Q147" i="9"/>
  <c r="P147" i="9"/>
  <c r="Q479" i="9"/>
  <c r="P479" i="9"/>
  <c r="Q67" i="9"/>
  <c r="P67" i="9"/>
  <c r="Q399" i="9"/>
  <c r="P399" i="9"/>
  <c r="Q35" i="9"/>
  <c r="P35" i="9"/>
  <c r="Q135" i="9"/>
  <c r="P135" i="9"/>
  <c r="P265" i="9"/>
  <c r="Q265" i="9"/>
  <c r="Q253" i="9"/>
  <c r="P253" i="9"/>
  <c r="P37" i="9"/>
  <c r="Q37" i="9"/>
  <c r="Q482" i="9"/>
  <c r="P482" i="9"/>
  <c r="Q170" i="9"/>
  <c r="P170" i="9"/>
  <c r="Q149" i="9"/>
  <c r="P149" i="9"/>
  <c r="Q224" i="9"/>
  <c r="P224" i="9"/>
  <c r="Q481" i="9"/>
  <c r="P481" i="9"/>
  <c r="P122" i="9"/>
  <c r="Q122" i="9"/>
  <c r="Q236" i="9"/>
  <c r="P236" i="9"/>
  <c r="P248" i="9"/>
  <c r="Q248" i="9"/>
  <c r="Q284" i="9"/>
  <c r="P284" i="9"/>
  <c r="Q218" i="9"/>
  <c r="P218" i="9"/>
  <c r="Q85" i="9"/>
  <c r="P85" i="9"/>
  <c r="P113" i="9"/>
  <c r="Q113" i="9"/>
  <c r="Q213" i="9"/>
  <c r="P213" i="9"/>
  <c r="Q138" i="9"/>
  <c r="P138" i="9"/>
  <c r="Q418" i="9"/>
  <c r="P418" i="9"/>
  <c r="Q229" i="9"/>
  <c r="P229" i="9"/>
  <c r="Q116" i="9"/>
  <c r="P116" i="9"/>
  <c r="Q107" i="9"/>
  <c r="P107" i="9"/>
  <c r="P121" i="9"/>
  <c r="Q121" i="9"/>
  <c r="Q53" i="9"/>
  <c r="P53" i="9"/>
  <c r="P273" i="9"/>
  <c r="Q273" i="9"/>
  <c r="Q110" i="9"/>
  <c r="P110" i="9"/>
  <c r="P174" i="9"/>
  <c r="Q174" i="9"/>
  <c r="Q254" i="9"/>
  <c r="P254" i="9"/>
  <c r="P260" i="9"/>
  <c r="Q260" i="9"/>
  <c r="Q79" i="9"/>
  <c r="P79" i="9"/>
  <c r="Q247" i="9"/>
  <c r="P247" i="9"/>
  <c r="Q232" i="9"/>
  <c r="P232" i="9"/>
  <c r="P272" i="9"/>
  <c r="Q272" i="9"/>
  <c r="P21" i="9"/>
  <c r="Q21" i="9"/>
  <c r="Q269" i="9"/>
  <c r="P269" i="9"/>
  <c r="Q68" i="9"/>
  <c r="P68" i="9"/>
  <c r="Q136" i="9"/>
  <c r="P136" i="9"/>
  <c r="Q200" i="9"/>
  <c r="P200" i="9"/>
  <c r="Q488" i="9"/>
  <c r="P488" i="9"/>
  <c r="Q151" i="9"/>
  <c r="P151" i="9"/>
  <c r="Q74" i="9"/>
  <c r="P74" i="9"/>
  <c r="Q77" i="9"/>
  <c r="P77" i="9"/>
  <c r="P249" i="9"/>
  <c r="Q249" i="9"/>
  <c r="P98" i="9"/>
  <c r="Q98" i="9"/>
  <c r="Q162" i="9"/>
  <c r="P162" i="9"/>
  <c r="Q226" i="9"/>
  <c r="P226" i="9"/>
  <c r="P400" i="9"/>
  <c r="Q400" i="9"/>
  <c r="Q69" i="9"/>
  <c r="P69" i="9"/>
  <c r="Q23" i="9"/>
  <c r="P23" i="9"/>
  <c r="Q175" i="9"/>
  <c r="P175" i="9"/>
  <c r="Q478" i="9"/>
  <c r="P478" i="9"/>
  <c r="P57" i="9"/>
  <c r="Q57" i="9"/>
  <c r="Q60" i="9"/>
  <c r="P60" i="9"/>
  <c r="P196" i="9"/>
  <c r="Q196" i="9"/>
  <c r="Q410" i="9"/>
  <c r="P410" i="9"/>
  <c r="P238" i="9"/>
  <c r="Q238" i="9"/>
  <c r="P58" i="9"/>
  <c r="Q58" i="9"/>
  <c r="Q277" i="9"/>
  <c r="P277" i="9"/>
  <c r="Q72" i="9"/>
  <c r="P72" i="9"/>
  <c r="P140" i="9"/>
  <c r="Q140" i="9"/>
  <c r="Q204" i="9"/>
  <c r="P204" i="9"/>
  <c r="Q155" i="9"/>
  <c r="P155" i="9"/>
  <c r="P89" i="9"/>
  <c r="Q89" i="9"/>
  <c r="P81" i="9"/>
  <c r="Q81" i="9"/>
  <c r="P257" i="9"/>
  <c r="Q257" i="9"/>
  <c r="Q102" i="9"/>
  <c r="P102" i="9"/>
  <c r="Q166" i="9"/>
  <c r="P166" i="9"/>
  <c r="Q230" i="9"/>
  <c r="P230" i="9"/>
  <c r="Q404" i="9"/>
  <c r="P404" i="9"/>
  <c r="Q80" i="9"/>
  <c r="P80" i="9"/>
  <c r="Q31" i="9"/>
  <c r="P31" i="9"/>
  <c r="Q183" i="9"/>
  <c r="P183" i="9"/>
  <c r="Q486" i="9"/>
  <c r="P486" i="9"/>
  <c r="P512" i="9"/>
  <c r="Q512" i="9"/>
  <c r="P483" i="9"/>
  <c r="Q483" i="9"/>
  <c r="P275" i="9"/>
  <c r="Q275" i="9"/>
  <c r="Q195" i="9"/>
  <c r="P195" i="9"/>
  <c r="Q179" i="9"/>
  <c r="P179" i="9"/>
  <c r="Q503" i="9"/>
  <c r="P503" i="9"/>
  <c r="Q163" i="9"/>
  <c r="P163" i="9"/>
  <c r="O14" i="9"/>
  <c r="AE8" i="9"/>
  <c r="AH10" i="9" s="1"/>
  <c r="AH11" i="9" s="1"/>
  <c r="AL10" i="9"/>
  <c r="AL11" i="9" s="1"/>
  <c r="O7" i="9"/>
  <c r="Q7" i="9" s="1"/>
  <c r="O11" i="9"/>
  <c r="O8" i="9"/>
  <c r="O12" i="9"/>
  <c r="O10" i="9"/>
  <c r="O9" i="9"/>
  <c r="O13" i="9"/>
  <c r="M15" i="9"/>
  <c r="O15" i="9" s="1"/>
  <c r="K7" i="8"/>
  <c r="J7" i="8"/>
  <c r="I7" i="8"/>
  <c r="H7" i="8"/>
  <c r="K6" i="8"/>
  <c r="J6" i="8"/>
  <c r="I6" i="8"/>
  <c r="H6" i="8"/>
  <c r="K5" i="8"/>
  <c r="J5" i="8"/>
  <c r="I5" i="8"/>
  <c r="H5" i="8"/>
  <c r="R344" i="9" l="1"/>
  <c r="S344" i="9" s="1"/>
  <c r="T344" i="9" s="1"/>
  <c r="R300" i="9"/>
  <c r="S300" i="9" s="1"/>
  <c r="T300" i="9" s="1"/>
  <c r="R388" i="9"/>
  <c r="S388" i="9" s="1"/>
  <c r="T388" i="9" s="1"/>
  <c r="R515" i="9"/>
  <c r="S515" i="9" s="1"/>
  <c r="T515" i="9" s="1"/>
  <c r="R289" i="9"/>
  <c r="S289" i="9" s="1"/>
  <c r="T289" i="9" s="1"/>
  <c r="R516" i="9"/>
  <c r="S516" i="9" s="1"/>
  <c r="T516" i="9" s="1"/>
  <c r="R434" i="9"/>
  <c r="S434" i="9" s="1"/>
  <c r="T434" i="9" s="1"/>
  <c r="R426" i="9"/>
  <c r="S426" i="9" s="1"/>
  <c r="T426" i="9" s="1"/>
  <c r="R366" i="9"/>
  <c r="S366" i="9" s="1"/>
  <c r="T366" i="9" s="1"/>
  <c r="R377" i="9"/>
  <c r="S377" i="9" s="1"/>
  <c r="T377" i="9" s="1"/>
  <c r="R442" i="9"/>
  <c r="S442" i="9" s="1"/>
  <c r="T442" i="9" s="1"/>
  <c r="R450" i="9"/>
  <c r="S450" i="9" s="1"/>
  <c r="T450" i="9" s="1"/>
  <c r="R322" i="9"/>
  <c r="S322" i="9" s="1"/>
  <c r="T322" i="9" s="1"/>
  <c r="R333" i="9"/>
  <c r="S333" i="9" s="1"/>
  <c r="T333" i="9"/>
  <c r="R512" i="9"/>
  <c r="S512" i="9" s="1"/>
  <c r="T512" i="9" s="1"/>
  <c r="R517" i="9"/>
  <c r="S517" i="9" s="1"/>
  <c r="T517" i="9" s="1"/>
  <c r="R458" i="9"/>
  <c r="S458" i="9" s="1"/>
  <c r="T458" i="9"/>
  <c r="R355" i="9"/>
  <c r="S355" i="9" s="1"/>
  <c r="T355" i="9" s="1"/>
  <c r="R248" i="9"/>
  <c r="S248" i="9" s="1"/>
  <c r="T248" i="9" s="1"/>
  <c r="R96" i="9"/>
  <c r="S96" i="9" s="1"/>
  <c r="T96" i="9" s="1"/>
  <c r="R97" i="9"/>
  <c r="S97" i="9" s="1"/>
  <c r="T97" i="9" s="1"/>
  <c r="R146" i="9"/>
  <c r="S146" i="9" s="1"/>
  <c r="T146" i="9" s="1"/>
  <c r="R201" i="9"/>
  <c r="S201" i="9" s="1"/>
  <c r="T201" i="9" s="1"/>
  <c r="R70" i="9"/>
  <c r="S70" i="9" s="1"/>
  <c r="T70" i="9" s="1"/>
  <c r="R156" i="9"/>
  <c r="S156" i="9" s="1"/>
  <c r="T156" i="9" s="1"/>
  <c r="R416" i="9"/>
  <c r="S416" i="9" s="1"/>
  <c r="T416" i="9" s="1"/>
  <c r="R281" i="9"/>
  <c r="S281" i="9" s="1"/>
  <c r="T281" i="9" s="1"/>
  <c r="R195" i="9"/>
  <c r="S195" i="9" s="1"/>
  <c r="T195" i="9" s="1"/>
  <c r="R80" i="9"/>
  <c r="S80" i="9" s="1"/>
  <c r="T80" i="9" s="1"/>
  <c r="R204" i="9"/>
  <c r="S204" i="9" s="1"/>
  <c r="T204" i="9" s="1"/>
  <c r="R410" i="9"/>
  <c r="S410" i="9" s="1"/>
  <c r="T410" i="9" s="1"/>
  <c r="R175" i="9"/>
  <c r="S175" i="9" s="1"/>
  <c r="T175" i="9" s="1"/>
  <c r="R69" i="9"/>
  <c r="S69" i="9" s="1"/>
  <c r="T69" i="9" s="1"/>
  <c r="R77" i="9"/>
  <c r="S77" i="9" s="1"/>
  <c r="T77" i="9" s="1"/>
  <c r="R68" i="9"/>
  <c r="S68" i="9" s="1"/>
  <c r="T68" i="9" s="1"/>
  <c r="R275" i="9"/>
  <c r="S275" i="9" s="1"/>
  <c r="T275" i="9" s="1"/>
  <c r="R89" i="9"/>
  <c r="S89" i="9" s="1"/>
  <c r="T89" i="9" s="1"/>
  <c r="R140" i="9"/>
  <c r="S140" i="9" s="1"/>
  <c r="T140" i="9" s="1"/>
  <c r="R238" i="9"/>
  <c r="S238" i="9" s="1"/>
  <c r="T238" i="9" s="1"/>
  <c r="R57" i="9"/>
  <c r="S57" i="9" s="1"/>
  <c r="T57" i="9" s="1"/>
  <c r="R400" i="9"/>
  <c r="S400" i="9" s="1"/>
  <c r="T400" i="9" s="1"/>
  <c r="R249" i="9"/>
  <c r="S249" i="9" s="1"/>
  <c r="T249" i="9" s="1"/>
  <c r="R272" i="9"/>
  <c r="S272" i="9" s="1"/>
  <c r="T272" i="9" s="1"/>
  <c r="R260" i="9"/>
  <c r="S260" i="9" s="1"/>
  <c r="T260" i="9" s="1"/>
  <c r="R198" i="9"/>
  <c r="S198" i="9" s="1"/>
  <c r="T198" i="9" s="1"/>
  <c r="R217" i="9"/>
  <c r="S217" i="9" s="1"/>
  <c r="T217" i="9" s="1"/>
  <c r="R250" i="9"/>
  <c r="S250" i="9" s="1"/>
  <c r="T250" i="9" s="1"/>
  <c r="R415" i="9"/>
  <c r="S415" i="9" s="1"/>
  <c r="T415" i="9" s="1"/>
  <c r="R246" i="9"/>
  <c r="S246" i="9" s="1"/>
  <c r="T246" i="9" s="1"/>
  <c r="R220" i="9"/>
  <c r="S220" i="9" s="1"/>
  <c r="T220" i="9" s="1"/>
  <c r="R177" i="9"/>
  <c r="S177" i="9" s="1"/>
  <c r="T177" i="9" s="1"/>
  <c r="R18" i="9"/>
  <c r="S18" i="9" s="1"/>
  <c r="T18" i="9" s="1"/>
  <c r="R409" i="9"/>
  <c r="S409" i="9" s="1"/>
  <c r="T409" i="9" s="1"/>
  <c r="R274" i="9"/>
  <c r="S274" i="9" s="1"/>
  <c r="T274" i="9" s="1"/>
  <c r="R145" i="9"/>
  <c r="S145" i="9" s="1"/>
  <c r="T145" i="9" s="1"/>
  <c r="R65" i="9"/>
  <c r="S65" i="9" s="1"/>
  <c r="T65" i="9" s="1"/>
  <c r="R34" i="9"/>
  <c r="S34" i="9" s="1"/>
  <c r="T34" i="9" s="1"/>
  <c r="R262" i="9"/>
  <c r="S262" i="9" s="1"/>
  <c r="T262" i="9" s="1"/>
  <c r="R24" i="9"/>
  <c r="S24" i="9" s="1"/>
  <c r="T24" i="9" s="1"/>
  <c r="R31" i="9"/>
  <c r="S31" i="9" s="1"/>
  <c r="T31" i="9" s="1"/>
  <c r="R404" i="9"/>
  <c r="S404" i="9" s="1"/>
  <c r="T404" i="9" s="1"/>
  <c r="R166" i="9"/>
  <c r="S166" i="9" s="1"/>
  <c r="T166" i="9" s="1"/>
  <c r="R277" i="9"/>
  <c r="S277" i="9" s="1"/>
  <c r="T277" i="9" s="1"/>
  <c r="R23" i="9"/>
  <c r="S23" i="9" s="1"/>
  <c r="T23" i="9" s="1"/>
  <c r="R162" i="9"/>
  <c r="S162" i="9" s="1"/>
  <c r="T162" i="9" s="1"/>
  <c r="R74" i="9"/>
  <c r="S74" i="9" s="1"/>
  <c r="T74" i="9" s="1"/>
  <c r="R151" i="9"/>
  <c r="S151" i="9" s="1"/>
  <c r="T151" i="9" s="1"/>
  <c r="R488" i="9"/>
  <c r="S488" i="9" s="1"/>
  <c r="T488" i="9" s="1"/>
  <c r="R136" i="9"/>
  <c r="S136" i="9" s="1"/>
  <c r="T136" i="9" s="1"/>
  <c r="R269" i="9"/>
  <c r="S269" i="9" s="1"/>
  <c r="T269" i="9" s="1"/>
  <c r="R247" i="9"/>
  <c r="S247" i="9" s="1"/>
  <c r="T247" i="9" s="1"/>
  <c r="R254" i="9"/>
  <c r="S254" i="9" s="1"/>
  <c r="T254" i="9" s="1"/>
  <c r="R110" i="9"/>
  <c r="S110" i="9" s="1"/>
  <c r="T110" i="9" s="1"/>
  <c r="R53" i="9"/>
  <c r="S53" i="9" s="1"/>
  <c r="T53" i="9" s="1"/>
  <c r="R229" i="9"/>
  <c r="S229" i="9" s="1"/>
  <c r="T229" i="9" s="1"/>
  <c r="R418" i="9"/>
  <c r="S418" i="9" s="1"/>
  <c r="T418" i="9" s="1"/>
  <c r="R213" i="9"/>
  <c r="S213" i="9" s="1"/>
  <c r="T213" i="9" s="1"/>
  <c r="R218" i="9"/>
  <c r="S218" i="9" s="1"/>
  <c r="T218" i="9" s="1"/>
  <c r="R224" i="9"/>
  <c r="S224" i="9" s="1"/>
  <c r="T224" i="9" s="1"/>
  <c r="R170" i="9"/>
  <c r="S170" i="9" s="1"/>
  <c r="T170" i="9" s="1"/>
  <c r="R482" i="9"/>
  <c r="S482" i="9" s="1"/>
  <c r="T482" i="9" s="1"/>
  <c r="R253" i="9"/>
  <c r="S253" i="9" s="1"/>
  <c r="T253" i="9" s="1"/>
  <c r="R135" i="9"/>
  <c r="S135" i="9" s="1"/>
  <c r="T135" i="9" s="1"/>
  <c r="R67" i="9"/>
  <c r="S67" i="9" s="1"/>
  <c r="T67" i="9" s="1"/>
  <c r="R147" i="9"/>
  <c r="S147" i="9" s="1"/>
  <c r="T147" i="9" s="1"/>
  <c r="R263" i="9"/>
  <c r="S263" i="9" s="1"/>
  <c r="T263" i="9" s="1"/>
  <c r="R28" i="9"/>
  <c r="S28" i="9" s="1"/>
  <c r="T28" i="9" s="1"/>
  <c r="R480" i="9"/>
  <c r="S480" i="9" s="1"/>
  <c r="T480" i="9" s="1"/>
  <c r="R256" i="9"/>
  <c r="S256" i="9" s="1"/>
  <c r="T256" i="9" s="1"/>
  <c r="R258" i="9"/>
  <c r="S258" i="9" s="1"/>
  <c r="T258" i="9" s="1"/>
  <c r="R141" i="9"/>
  <c r="S141" i="9" s="1"/>
  <c r="T141" i="9" s="1"/>
  <c r="R59" i="9"/>
  <c r="S59" i="9" s="1"/>
  <c r="T59" i="9" s="1"/>
  <c r="R104" i="9"/>
  <c r="S104" i="9" s="1"/>
  <c r="T104" i="9" s="1"/>
  <c r="R286" i="9"/>
  <c r="S286" i="9" s="1"/>
  <c r="T286" i="9" s="1"/>
  <c r="R189" i="9"/>
  <c r="S189" i="9" s="1"/>
  <c r="T189" i="9" s="1"/>
  <c r="R271" i="9"/>
  <c r="S271" i="9" s="1"/>
  <c r="T271" i="9" s="1"/>
  <c r="R112" i="9"/>
  <c r="S112" i="9" s="1"/>
  <c r="T112" i="9" s="1"/>
  <c r="R159" i="9"/>
  <c r="S159" i="9" s="1"/>
  <c r="T159" i="9" s="1"/>
  <c r="R154" i="9"/>
  <c r="S154" i="9" s="1"/>
  <c r="T154" i="9" s="1"/>
  <c r="R99" i="9"/>
  <c r="S99" i="9" s="1"/>
  <c r="T99" i="9" s="1"/>
  <c r="R487" i="9"/>
  <c r="S487" i="9" s="1"/>
  <c r="T487" i="9" s="1"/>
  <c r="R131" i="9"/>
  <c r="S131" i="9" s="1"/>
  <c r="T131" i="9" s="1"/>
  <c r="R240" i="9"/>
  <c r="S240" i="9" s="1"/>
  <c r="T240" i="9" s="1"/>
  <c r="R219" i="9"/>
  <c r="S219" i="9" s="1"/>
  <c r="T219" i="9" s="1"/>
  <c r="R118" i="9"/>
  <c r="S118" i="9" s="1"/>
  <c r="T118" i="9" s="1"/>
  <c r="R215" i="9"/>
  <c r="S215" i="9" s="1"/>
  <c r="T215" i="9" s="1"/>
  <c r="R419" i="9"/>
  <c r="S419" i="9" s="1"/>
  <c r="T419" i="9" s="1"/>
  <c r="R228" i="9"/>
  <c r="S228" i="9" s="1"/>
  <c r="T228" i="9" s="1"/>
  <c r="R114" i="9"/>
  <c r="S114" i="9" s="1"/>
  <c r="T114" i="9" s="1"/>
  <c r="R514" i="9"/>
  <c r="S514" i="9" s="1"/>
  <c r="T514" i="9" s="1"/>
  <c r="R411" i="9"/>
  <c r="S411" i="9" s="1"/>
  <c r="T411" i="9" s="1"/>
  <c r="R279" i="9"/>
  <c r="S279" i="9" s="1"/>
  <c r="T279" i="9" s="1"/>
  <c r="R270" i="9"/>
  <c r="S270" i="9" s="1"/>
  <c r="T270" i="9" s="1"/>
  <c r="R126" i="9"/>
  <c r="S126" i="9" s="1"/>
  <c r="T126" i="9" s="1"/>
  <c r="R125" i="9"/>
  <c r="S125" i="9" s="1"/>
  <c r="T125" i="9" s="1"/>
  <c r="R485" i="9"/>
  <c r="S485" i="9" s="1"/>
  <c r="T485" i="9" s="1"/>
  <c r="R403" i="9"/>
  <c r="S403" i="9" s="1"/>
  <c r="T403" i="9" s="1"/>
  <c r="R103" i="9"/>
  <c r="S103" i="9" s="1"/>
  <c r="T103" i="9" s="1"/>
  <c r="R36" i="9"/>
  <c r="S36" i="9" s="1"/>
  <c r="T36" i="9" s="1"/>
  <c r="R26" i="9"/>
  <c r="S26" i="9" s="1"/>
  <c r="T26" i="9" s="1"/>
  <c r="R46" i="9"/>
  <c r="S46" i="9" s="1"/>
  <c r="T46" i="9" s="1"/>
  <c r="R186" i="9"/>
  <c r="S186" i="9" s="1"/>
  <c r="T186" i="9" s="1"/>
  <c r="R408" i="9"/>
  <c r="S408" i="9" s="1"/>
  <c r="T408" i="9" s="1"/>
  <c r="R417" i="9"/>
  <c r="S417" i="9" s="1"/>
  <c r="T417" i="9" s="1"/>
  <c r="R243" i="9"/>
  <c r="S243" i="9" s="1"/>
  <c r="T243" i="9" s="1"/>
  <c r="R278" i="9"/>
  <c r="S278" i="9" s="1"/>
  <c r="T278" i="9" s="1"/>
  <c r="R150" i="9"/>
  <c r="S150" i="9" s="1"/>
  <c r="T150" i="9" s="1"/>
  <c r="R221" i="9"/>
  <c r="S221" i="9" s="1"/>
  <c r="T221" i="9" s="1"/>
  <c r="R127" i="9"/>
  <c r="S127" i="9" s="1"/>
  <c r="T127" i="9" s="1"/>
  <c r="R124" i="9"/>
  <c r="S124" i="9" s="1"/>
  <c r="T124" i="9" s="1"/>
  <c r="R245" i="9"/>
  <c r="S245" i="9" s="1"/>
  <c r="T245" i="9" s="1"/>
  <c r="R425" i="9"/>
  <c r="S425" i="9" s="1"/>
  <c r="T425" i="9" s="1"/>
  <c r="R164" i="9"/>
  <c r="S164" i="9" s="1"/>
  <c r="T164" i="9" s="1"/>
  <c r="R401" i="9"/>
  <c r="S401" i="9" s="1"/>
  <c r="T401" i="9" s="1"/>
  <c r="R205" i="9"/>
  <c r="S205" i="9" s="1"/>
  <c r="T205" i="9" s="1"/>
  <c r="R119" i="9"/>
  <c r="S119" i="9" s="1"/>
  <c r="T119" i="9" s="1"/>
  <c r="R120" i="9"/>
  <c r="S120" i="9" s="1"/>
  <c r="T120" i="9" s="1"/>
  <c r="R237" i="9"/>
  <c r="S237" i="9" s="1"/>
  <c r="T237" i="9" s="1"/>
  <c r="R199" i="9"/>
  <c r="S199" i="9" s="1"/>
  <c r="T199" i="9" s="1"/>
  <c r="R94" i="9"/>
  <c r="S94" i="9" s="1"/>
  <c r="T94" i="9" s="1"/>
  <c r="R283" i="9"/>
  <c r="S283" i="9" s="1"/>
  <c r="T283" i="9" s="1"/>
  <c r="R212" i="9"/>
  <c r="S212" i="9" s="1"/>
  <c r="T212" i="9" s="1"/>
  <c r="R101" i="9"/>
  <c r="S101" i="9" s="1"/>
  <c r="T101" i="9" s="1"/>
  <c r="R267" i="9"/>
  <c r="S267" i="9" s="1"/>
  <c r="T267" i="9" s="1"/>
  <c r="R78" i="9"/>
  <c r="S78" i="9" s="1"/>
  <c r="T78" i="9" s="1"/>
  <c r="R90" i="9"/>
  <c r="S90" i="9" s="1"/>
  <c r="T90" i="9" s="1"/>
  <c r="R48" i="9"/>
  <c r="S48" i="9" s="1"/>
  <c r="T48" i="9" s="1"/>
  <c r="R160" i="9"/>
  <c r="S160" i="9" s="1"/>
  <c r="T160" i="9" s="1"/>
  <c r="R144" i="9"/>
  <c r="S144" i="9" s="1"/>
  <c r="T144" i="9" s="1"/>
  <c r="R51" i="9"/>
  <c r="S51" i="9" s="1"/>
  <c r="T51" i="9" s="1"/>
  <c r="R407" i="9"/>
  <c r="S407" i="9" s="1"/>
  <c r="T407" i="9" s="1"/>
  <c r="R83" i="9"/>
  <c r="S83" i="9" s="1"/>
  <c r="T83" i="9" s="1"/>
  <c r="R95" i="9"/>
  <c r="S95" i="9" s="1"/>
  <c r="T95" i="9" s="1"/>
  <c r="R157" i="9"/>
  <c r="S157" i="9" s="1"/>
  <c r="T157" i="9" s="1"/>
  <c r="R75" i="9"/>
  <c r="S75" i="9" s="1"/>
  <c r="T75" i="9" s="1"/>
  <c r="R108" i="9"/>
  <c r="S108" i="9" s="1"/>
  <c r="T108" i="9" s="1"/>
  <c r="R288" i="9"/>
  <c r="S288" i="9" s="1"/>
  <c r="T288" i="9" s="1"/>
  <c r="R87" i="9"/>
  <c r="S87" i="9" s="1"/>
  <c r="T87" i="9" s="1"/>
  <c r="R194" i="9"/>
  <c r="S194" i="9" s="1"/>
  <c r="T194" i="9" s="1"/>
  <c r="R167" i="9"/>
  <c r="S167" i="9" s="1"/>
  <c r="T167" i="9" s="1"/>
  <c r="R231" i="9"/>
  <c r="S231" i="9" s="1"/>
  <c r="T231" i="9" s="1"/>
  <c r="R25" i="9"/>
  <c r="S25" i="9" s="1"/>
  <c r="T25" i="9" s="1"/>
  <c r="R91" i="9"/>
  <c r="S91" i="9" s="1"/>
  <c r="T91" i="9" s="1"/>
  <c r="R208" i="9"/>
  <c r="S208" i="9" s="1"/>
  <c r="T208" i="9" s="1"/>
  <c r="R235" i="9"/>
  <c r="S235" i="9" s="1"/>
  <c r="T235" i="9" s="1"/>
  <c r="R22" i="9"/>
  <c r="S22" i="9" s="1"/>
  <c r="T22" i="9" s="1"/>
  <c r="R43" i="9"/>
  <c r="S43" i="9" s="1"/>
  <c r="T43" i="9" s="1"/>
  <c r="R32" i="9"/>
  <c r="S32" i="9" s="1"/>
  <c r="T32" i="9" s="1"/>
  <c r="R88" i="9"/>
  <c r="S88" i="9" s="1"/>
  <c r="T88" i="9" s="1"/>
  <c r="R406" i="9"/>
  <c r="S406" i="9" s="1"/>
  <c r="T406" i="9" s="1"/>
  <c r="R503" i="9"/>
  <c r="S503" i="9" s="1"/>
  <c r="T503" i="9" s="1"/>
  <c r="R183" i="9"/>
  <c r="S183" i="9" s="1"/>
  <c r="T183" i="9" s="1"/>
  <c r="R230" i="9"/>
  <c r="S230" i="9" s="1"/>
  <c r="T230" i="9" s="1"/>
  <c r="R102" i="9"/>
  <c r="S102" i="9" s="1"/>
  <c r="T102" i="9" s="1"/>
  <c r="R72" i="9"/>
  <c r="S72" i="9" s="1"/>
  <c r="T72" i="9" s="1"/>
  <c r="R478" i="9"/>
  <c r="S478" i="9" s="1"/>
  <c r="T478" i="9" s="1"/>
  <c r="R226" i="9"/>
  <c r="S226" i="9" s="1"/>
  <c r="T226" i="9" s="1"/>
  <c r="R200" i="9"/>
  <c r="S200" i="9" s="1"/>
  <c r="T200" i="9" s="1"/>
  <c r="R232" i="9"/>
  <c r="S232" i="9" s="1"/>
  <c r="T232" i="9" s="1"/>
  <c r="R107" i="9"/>
  <c r="S107" i="9" s="1"/>
  <c r="T107" i="9" s="1"/>
  <c r="R257" i="9"/>
  <c r="S257" i="9" s="1"/>
  <c r="T257" i="9" s="1"/>
  <c r="R196" i="9"/>
  <c r="S196" i="9" s="1"/>
  <c r="T196" i="9" s="1"/>
  <c r="R122" i="9"/>
  <c r="S122" i="9" s="1"/>
  <c r="T122" i="9" s="1"/>
  <c r="R193" i="9"/>
  <c r="S193" i="9" s="1"/>
  <c r="T193" i="9" s="1"/>
  <c r="R244" i="9"/>
  <c r="S244" i="9" s="1"/>
  <c r="T244" i="9" s="1"/>
  <c r="R105" i="9"/>
  <c r="S105" i="9" s="1"/>
  <c r="T105" i="9" s="1"/>
  <c r="R209" i="9"/>
  <c r="S209" i="9" s="1"/>
  <c r="T209" i="9" s="1"/>
  <c r="R153" i="9"/>
  <c r="S153" i="9" s="1"/>
  <c r="T153" i="9" s="1"/>
  <c r="R29" i="9"/>
  <c r="S29" i="9" s="1"/>
  <c r="T29" i="9" s="1"/>
  <c r="R222" i="9"/>
  <c r="S222" i="9" s="1"/>
  <c r="T222" i="9" s="1"/>
  <c r="R73" i="9"/>
  <c r="S73" i="9" s="1"/>
  <c r="T73" i="9" s="1"/>
  <c r="R161" i="9"/>
  <c r="S161" i="9" s="1"/>
  <c r="T161" i="9" s="1"/>
  <c r="R179" i="9"/>
  <c r="S179" i="9" s="1"/>
  <c r="T179" i="9" s="1"/>
  <c r="R155" i="9"/>
  <c r="S155" i="9" s="1"/>
  <c r="T155" i="9" s="1"/>
  <c r="R483" i="9"/>
  <c r="S483" i="9" s="1"/>
  <c r="T483" i="9" s="1"/>
  <c r="R81" i="9"/>
  <c r="S81" i="9" s="1"/>
  <c r="T81" i="9" s="1"/>
  <c r="R58" i="9"/>
  <c r="S58" i="9" s="1"/>
  <c r="T58" i="9" s="1"/>
  <c r="R98" i="9"/>
  <c r="S98" i="9" s="1"/>
  <c r="T98" i="9" s="1"/>
  <c r="R21" i="9"/>
  <c r="S21" i="9" s="1"/>
  <c r="T21" i="9" s="1"/>
  <c r="R174" i="9"/>
  <c r="S174" i="9" s="1"/>
  <c r="T174" i="9" s="1"/>
  <c r="R273" i="9"/>
  <c r="S273" i="9" s="1"/>
  <c r="T273" i="9" s="1"/>
  <c r="R121" i="9"/>
  <c r="S121" i="9" s="1"/>
  <c r="T121" i="9" s="1"/>
  <c r="R113" i="9"/>
  <c r="S113" i="9" s="1"/>
  <c r="T113" i="9" s="1"/>
  <c r="R37" i="9"/>
  <c r="S37" i="9" s="1"/>
  <c r="T37" i="9" s="1"/>
  <c r="R265" i="9"/>
  <c r="S265" i="9" s="1"/>
  <c r="T265" i="9" s="1"/>
  <c r="R276" i="9"/>
  <c r="S276" i="9" s="1"/>
  <c r="T276" i="9" s="1"/>
  <c r="R130" i="9"/>
  <c r="S130" i="9" s="1"/>
  <c r="T130" i="9" s="1"/>
  <c r="R40" i="9"/>
  <c r="S40" i="9" s="1"/>
  <c r="T40" i="9" s="1"/>
  <c r="R106" i="9"/>
  <c r="S106" i="9" s="1"/>
  <c r="T106" i="9" s="1"/>
  <c r="R56" i="9"/>
  <c r="S56" i="9" s="1"/>
  <c r="T56" i="9" s="1"/>
  <c r="R423" i="9"/>
  <c r="S423" i="9" s="1"/>
  <c r="T423" i="9" s="1"/>
  <c r="R115" i="9"/>
  <c r="S115" i="9" s="1"/>
  <c r="T115" i="9" s="1"/>
  <c r="R182" i="9"/>
  <c r="S182" i="9" s="1"/>
  <c r="T182" i="9" s="1"/>
  <c r="R42" i="9"/>
  <c r="S42" i="9" s="1"/>
  <c r="T42" i="9" s="1"/>
  <c r="R185" i="9"/>
  <c r="S185" i="9" s="1"/>
  <c r="T185" i="9" s="1"/>
  <c r="R225" i="9"/>
  <c r="S225" i="9" s="1"/>
  <c r="T225" i="9" s="1"/>
  <c r="R169" i="9"/>
  <c r="S169" i="9" s="1"/>
  <c r="T169" i="9" s="1"/>
  <c r="R16" i="9"/>
  <c r="S16" i="9" s="1"/>
  <c r="T16" i="9" s="1"/>
  <c r="R86" i="9"/>
  <c r="S86" i="9" s="1"/>
  <c r="T86" i="9" s="1"/>
  <c r="R188" i="9"/>
  <c r="S188" i="9" s="1"/>
  <c r="T188" i="9" s="1"/>
  <c r="R129" i="9"/>
  <c r="S129" i="9" s="1"/>
  <c r="T129" i="9" s="1"/>
  <c r="R20" i="9"/>
  <c r="S20" i="9" s="1"/>
  <c r="T20" i="9" s="1"/>
  <c r="R45" i="9"/>
  <c r="S45" i="9" s="1"/>
  <c r="T45" i="9" s="1"/>
  <c r="R30" i="9"/>
  <c r="S30" i="9" s="1"/>
  <c r="T30" i="9" s="1"/>
  <c r="R158" i="9"/>
  <c r="S158" i="9" s="1"/>
  <c r="T158" i="9" s="1"/>
  <c r="R241" i="9"/>
  <c r="S241" i="9" s="1"/>
  <c r="T241" i="9" s="1"/>
  <c r="R282" i="9"/>
  <c r="S282" i="9" s="1"/>
  <c r="T282" i="9" s="1"/>
  <c r="R50" i="9"/>
  <c r="S50" i="9" s="1"/>
  <c r="T50" i="9" s="1"/>
  <c r="R206" i="9"/>
  <c r="S206" i="9" s="1"/>
  <c r="T206" i="9" s="1"/>
  <c r="R266" i="9"/>
  <c r="S266" i="9" s="1"/>
  <c r="T266" i="9" s="1"/>
  <c r="R137" i="9"/>
  <c r="S137" i="9" s="1"/>
  <c r="T137" i="9" s="1"/>
  <c r="R233" i="9"/>
  <c r="S233" i="9" s="1"/>
  <c r="T233" i="9" s="1"/>
  <c r="R163" i="9"/>
  <c r="S163" i="9" s="1"/>
  <c r="T163" i="9" s="1"/>
  <c r="R486" i="9"/>
  <c r="S486" i="9" s="1"/>
  <c r="T486" i="9" s="1"/>
  <c r="R60" i="9"/>
  <c r="S60" i="9" s="1"/>
  <c r="T60" i="9" s="1"/>
  <c r="R79" i="9"/>
  <c r="S79" i="9" s="1"/>
  <c r="T79" i="9" s="1"/>
  <c r="R116" i="9"/>
  <c r="S116" i="9" s="1"/>
  <c r="T116" i="9" s="1"/>
  <c r="R138" i="9"/>
  <c r="S138" i="9" s="1"/>
  <c r="T138" i="9" s="1"/>
  <c r="R85" i="9"/>
  <c r="S85" i="9" s="1"/>
  <c r="T85" i="9" s="1"/>
  <c r="R284" i="9"/>
  <c r="S284" i="9" s="1"/>
  <c r="T284" i="9" s="1"/>
  <c r="R236" i="9"/>
  <c r="S236" i="9" s="1"/>
  <c r="T236" i="9" s="1"/>
  <c r="R481" i="9"/>
  <c r="S481" i="9" s="1"/>
  <c r="T481" i="9" s="1"/>
  <c r="R149" i="9"/>
  <c r="S149" i="9" s="1"/>
  <c r="T149" i="9" s="1"/>
  <c r="R35" i="9"/>
  <c r="S35" i="9" s="1"/>
  <c r="T35" i="9" s="1"/>
  <c r="R399" i="9"/>
  <c r="S399" i="9" s="1"/>
  <c r="T399" i="9" s="1"/>
  <c r="R479" i="9"/>
  <c r="S479" i="9" s="1"/>
  <c r="T479" i="9" s="1"/>
  <c r="R264" i="9"/>
  <c r="S264" i="9" s="1"/>
  <c r="T264" i="9" s="1"/>
  <c r="R402" i="9"/>
  <c r="S402" i="9" s="1"/>
  <c r="T402" i="9" s="1"/>
  <c r="R54" i="9"/>
  <c r="S54" i="9" s="1"/>
  <c r="T54" i="9" s="1"/>
  <c r="R251" i="9"/>
  <c r="S251" i="9" s="1"/>
  <c r="T251" i="9" s="1"/>
  <c r="R172" i="9"/>
  <c r="S172" i="9" s="1"/>
  <c r="T172" i="9" s="1"/>
  <c r="R143" i="9"/>
  <c r="S143" i="9" s="1"/>
  <c r="T143" i="9" s="1"/>
  <c r="R261" i="9"/>
  <c r="S261" i="9" s="1"/>
  <c r="T261" i="9" s="1"/>
  <c r="R424" i="9"/>
  <c r="S424" i="9" s="1"/>
  <c r="T424" i="9" s="1"/>
  <c r="R181" i="9"/>
  <c r="S181" i="9" s="1"/>
  <c r="T181" i="9" s="1"/>
  <c r="R142" i="9"/>
  <c r="S142" i="9" s="1"/>
  <c r="T142" i="9" s="1"/>
  <c r="R173" i="9"/>
  <c r="S173" i="9" s="1"/>
  <c r="T173" i="9" s="1"/>
  <c r="R27" i="9"/>
  <c r="S27" i="9" s="1"/>
  <c r="T27" i="9" s="1"/>
  <c r="R39" i="9"/>
  <c r="S39" i="9" s="1"/>
  <c r="T39" i="9" s="1"/>
  <c r="R285" i="9"/>
  <c r="S285" i="9" s="1"/>
  <c r="T285" i="9" s="1"/>
  <c r="R19" i="9"/>
  <c r="S19" i="9" s="1"/>
  <c r="T19" i="9" s="1"/>
  <c r="R477" i="9"/>
  <c r="S477" i="9" s="1"/>
  <c r="T477" i="9" s="1"/>
  <c r="R63" i="9"/>
  <c r="S63" i="9" s="1"/>
  <c r="T63" i="9" s="1"/>
  <c r="R420" i="9"/>
  <c r="S420" i="9" s="1"/>
  <c r="T420" i="9" s="1"/>
  <c r="R93" i="9"/>
  <c r="S93" i="9" s="1"/>
  <c r="T93" i="9" s="1"/>
  <c r="R92" i="9"/>
  <c r="S92" i="9" s="1"/>
  <c r="T92" i="9" s="1"/>
  <c r="R165" i="9"/>
  <c r="S165" i="9" s="1"/>
  <c r="T165" i="9" s="1"/>
  <c r="R207" i="9"/>
  <c r="S207" i="9" s="1"/>
  <c r="T207" i="9" s="1"/>
  <c r="R242" i="9"/>
  <c r="S242" i="9" s="1"/>
  <c r="T242" i="9" s="1"/>
  <c r="R64" i="9"/>
  <c r="S64" i="9" s="1"/>
  <c r="T64" i="9" s="1"/>
  <c r="R203" i="9"/>
  <c r="S203" i="9" s="1"/>
  <c r="T203" i="9" s="1"/>
  <c r="R152" i="9"/>
  <c r="S152" i="9" s="1"/>
  <c r="T152" i="9" s="1"/>
  <c r="R190" i="9"/>
  <c r="S190" i="9" s="1"/>
  <c r="T190" i="9" s="1"/>
  <c r="R38" i="9"/>
  <c r="S38" i="9" s="1"/>
  <c r="T38" i="9" s="1"/>
  <c r="R187" i="9"/>
  <c r="S187" i="9" s="1"/>
  <c r="T187" i="9" s="1"/>
  <c r="R148" i="9"/>
  <c r="S148" i="9" s="1"/>
  <c r="T148" i="9" s="1"/>
  <c r="R519" i="9"/>
  <c r="S519" i="9" s="1"/>
  <c r="T519" i="9" s="1"/>
  <c r="R202" i="9"/>
  <c r="S202" i="9" s="1"/>
  <c r="T202" i="9" s="1"/>
  <c r="R191" i="9"/>
  <c r="S191" i="9" s="1"/>
  <c r="T191" i="9" s="1"/>
  <c r="R76" i="9"/>
  <c r="S76" i="9" s="1"/>
  <c r="T76" i="9" s="1"/>
  <c r="R421" i="9"/>
  <c r="S421" i="9" s="1"/>
  <c r="T421" i="9" s="1"/>
  <c r="R71" i="9"/>
  <c r="S71" i="9" s="1"/>
  <c r="T71" i="9" s="1"/>
  <c r="R171" i="9"/>
  <c r="S171" i="9" s="1"/>
  <c r="T171" i="9" s="1"/>
  <c r="R128" i="9"/>
  <c r="S128" i="9" s="1"/>
  <c r="T128" i="9" s="1"/>
  <c r="R227" i="9"/>
  <c r="S227" i="9" s="1"/>
  <c r="T227" i="9" s="1"/>
  <c r="R17" i="9"/>
  <c r="S17" i="9" s="1"/>
  <c r="T17" i="9" s="1"/>
  <c r="R259" i="9"/>
  <c r="S259" i="9" s="1"/>
  <c r="T259" i="9" s="1"/>
  <c r="R211" i="9"/>
  <c r="S211" i="9" s="1"/>
  <c r="T211" i="9" s="1"/>
  <c r="R139" i="9"/>
  <c r="S139" i="9" s="1"/>
  <c r="T139" i="9" s="1"/>
  <c r="R484" i="9"/>
  <c r="S484" i="9" s="1"/>
  <c r="T484" i="9" s="1"/>
  <c r="R214" i="9"/>
  <c r="S214" i="9" s="1"/>
  <c r="T214" i="9" s="1"/>
  <c r="R49" i="9"/>
  <c r="S49" i="9" s="1"/>
  <c r="T49" i="9" s="1"/>
  <c r="R413" i="9"/>
  <c r="S413" i="9" s="1"/>
  <c r="T413" i="9" s="1"/>
  <c r="R268" i="9"/>
  <c r="S268" i="9" s="1"/>
  <c r="T268" i="9" s="1"/>
  <c r="R52" i="9"/>
  <c r="S52" i="9" s="1"/>
  <c r="T52" i="9" s="1"/>
  <c r="R41" i="9"/>
  <c r="S41" i="9" s="1"/>
  <c r="T41" i="9" s="1"/>
  <c r="R422" i="9"/>
  <c r="S422" i="9" s="1"/>
  <c r="T422" i="9" s="1"/>
  <c r="R123" i="9"/>
  <c r="S123" i="9" s="1"/>
  <c r="T123" i="9" s="1"/>
  <c r="R476" i="9"/>
  <c r="S476" i="9" s="1"/>
  <c r="T476" i="9" s="1"/>
  <c r="R210" i="9"/>
  <c r="S210" i="9" s="1"/>
  <c r="T210" i="9" s="1"/>
  <c r="R82" i="9"/>
  <c r="S82" i="9" s="1"/>
  <c r="T82" i="9" s="1"/>
  <c r="R405" i="9"/>
  <c r="S405" i="9" s="1"/>
  <c r="T405" i="9" s="1"/>
  <c r="R252" i="9"/>
  <c r="S252" i="9" s="1"/>
  <c r="T252" i="9" s="1"/>
  <c r="R184" i="9"/>
  <c r="S184" i="9" s="1"/>
  <c r="T184" i="9" s="1"/>
  <c r="R44" i="9"/>
  <c r="S44" i="9" s="1"/>
  <c r="T44" i="9" s="1"/>
  <c r="R47" i="9"/>
  <c r="S47" i="9" s="1"/>
  <c r="T47" i="9" s="1"/>
  <c r="R412" i="9"/>
  <c r="S412" i="9" s="1"/>
  <c r="T412" i="9" s="1"/>
  <c r="R62" i="9"/>
  <c r="S62" i="9" s="1"/>
  <c r="T62" i="9" s="1"/>
  <c r="R474" i="9"/>
  <c r="S474" i="9" s="1"/>
  <c r="T474" i="9" s="1"/>
  <c r="R84" i="9"/>
  <c r="S84" i="9" s="1"/>
  <c r="T84" i="9" s="1"/>
  <c r="R280" i="9"/>
  <c r="S280" i="9" s="1"/>
  <c r="T280" i="9" s="1"/>
  <c r="R66" i="9"/>
  <c r="S66" i="9" s="1"/>
  <c r="T66" i="9" s="1"/>
  <c r="R176" i="9"/>
  <c r="S176" i="9" s="1"/>
  <c r="T176" i="9" s="1"/>
  <c r="R234" i="9"/>
  <c r="S234" i="9" s="1"/>
  <c r="T234" i="9" s="1"/>
  <c r="R192" i="9"/>
  <c r="S192" i="9" s="1"/>
  <c r="T192" i="9" s="1"/>
  <c r="R223" i="9"/>
  <c r="S223" i="9" s="1"/>
  <c r="T223" i="9" s="1"/>
  <c r="R287" i="9"/>
  <c r="S287" i="9" s="1"/>
  <c r="T287" i="9" s="1"/>
  <c r="R475" i="9"/>
  <c r="S475" i="9" s="1"/>
  <c r="T475" i="9" s="1"/>
  <c r="R414" i="9"/>
  <c r="S414" i="9" s="1"/>
  <c r="T414" i="9" s="1"/>
  <c r="R134" i="9"/>
  <c r="S134" i="9" s="1"/>
  <c r="T134" i="9" s="1"/>
  <c r="R197" i="9"/>
  <c r="S197" i="9" s="1"/>
  <c r="T197" i="9" s="1"/>
  <c r="R132" i="9"/>
  <c r="S132" i="9" s="1"/>
  <c r="T132" i="9" s="1"/>
  <c r="R255" i="9"/>
  <c r="S255" i="9" s="1"/>
  <c r="T255" i="9" s="1"/>
  <c r="R239" i="9"/>
  <c r="S239" i="9" s="1"/>
  <c r="T239" i="9" s="1"/>
  <c r="R168" i="9"/>
  <c r="S168" i="9" s="1"/>
  <c r="T168" i="9" s="1"/>
  <c r="R518" i="9"/>
  <c r="S518" i="9" s="1"/>
  <c r="T518" i="9" s="1"/>
  <c r="R33" i="9"/>
  <c r="S33" i="9" s="1"/>
  <c r="T33" i="9" s="1"/>
  <c r="R180" i="9"/>
  <c r="S180" i="9" s="1"/>
  <c r="T180" i="9" s="1"/>
  <c r="R61" i="9"/>
  <c r="S61" i="9" s="1"/>
  <c r="T61" i="9" s="1"/>
  <c r="R109" i="9"/>
  <c r="S109" i="9" s="1"/>
  <c r="T109" i="9" s="1"/>
  <c r="R133" i="9"/>
  <c r="S133" i="9" s="1"/>
  <c r="T133" i="9" s="1"/>
  <c r="R100" i="9"/>
  <c r="S100" i="9" s="1"/>
  <c r="T100" i="9" s="1"/>
  <c r="R55" i="9"/>
  <c r="S55" i="9" s="1"/>
  <c r="T55" i="9" s="1"/>
  <c r="R178" i="9"/>
  <c r="S178" i="9" s="1"/>
  <c r="T178" i="9" s="1"/>
  <c r="R216" i="9"/>
  <c r="S216" i="9" s="1"/>
  <c r="T216" i="9" s="1"/>
  <c r="R117" i="9"/>
  <c r="S117" i="9" s="1"/>
  <c r="T117" i="9" s="1"/>
  <c r="R111" i="9"/>
  <c r="S111" i="9" s="1"/>
  <c r="T111" i="9" s="1"/>
  <c r="U15" i="9"/>
  <c r="P15" i="9"/>
  <c r="Q15" i="9"/>
  <c r="Q8" i="9"/>
  <c r="P8" i="9"/>
  <c r="Z10" i="9"/>
  <c r="Z11" i="9" s="1"/>
  <c r="P11" i="9"/>
  <c r="Q11" i="9"/>
  <c r="P14" i="9"/>
  <c r="Q14" i="9"/>
  <c r="Q9" i="9"/>
  <c r="P9" i="9"/>
  <c r="P10" i="9"/>
  <c r="Q10" i="9"/>
  <c r="P13" i="9"/>
  <c r="Q13" i="9"/>
  <c r="Q12" i="9"/>
  <c r="P12" i="9"/>
  <c r="P7" i="9"/>
  <c r="R13" i="9" l="1"/>
  <c r="S13" i="9" s="1"/>
  <c r="T13" i="9" s="1"/>
  <c r="R11" i="9"/>
  <c r="S11" i="9" s="1"/>
  <c r="T11" i="9" s="1"/>
  <c r="R8" i="9"/>
  <c r="S8" i="9" s="1"/>
  <c r="T8" i="9" s="1"/>
  <c r="R15" i="9"/>
  <c r="S15" i="9" s="1"/>
  <c r="T15" i="9" s="1"/>
  <c r="R12" i="9"/>
  <c r="S12" i="9" s="1"/>
  <c r="T12" i="9" s="1"/>
  <c r="R7" i="9"/>
  <c r="R9" i="9"/>
  <c r="S9" i="9" s="1"/>
  <c r="T9" i="9" s="1"/>
  <c r="R10" i="9"/>
  <c r="S10" i="9" s="1"/>
  <c r="T10" i="9" s="1"/>
  <c r="R14" i="9"/>
  <c r="S14" i="9" s="1"/>
  <c r="T14" i="9" s="1"/>
  <c r="S7" i="9" l="1"/>
  <c r="T7" i="9" l="1"/>
  <c r="F5" i="2"/>
  <c r="F4" i="2"/>
  <c r="D4" i="2"/>
  <c r="D4" i="7" l="1"/>
  <c r="J15" i="7"/>
  <c r="H15" i="7"/>
  <c r="J14" i="7"/>
  <c r="H14" i="7"/>
  <c r="I14" i="7" s="1"/>
  <c r="J13" i="7"/>
  <c r="H13" i="7"/>
  <c r="J12" i="7"/>
  <c r="H12" i="7"/>
  <c r="I12" i="7" s="1"/>
  <c r="J11" i="7"/>
  <c r="H11" i="7"/>
  <c r="I11" i="7" s="1"/>
  <c r="J10" i="7"/>
  <c r="H10" i="7"/>
  <c r="I10" i="7" s="1"/>
  <c r="J9" i="7"/>
  <c r="H9" i="7"/>
  <c r="I9" i="7" s="1"/>
  <c r="J8" i="7"/>
  <c r="H8" i="7"/>
  <c r="I8" i="7" s="1"/>
  <c r="J7" i="7"/>
  <c r="H7" i="7"/>
  <c r="E24" i="7" s="1"/>
  <c r="N2" i="1"/>
  <c r="H7" i="1"/>
  <c r="I7" i="1" s="1"/>
  <c r="J7" i="1"/>
  <c r="N3" i="1" l="1"/>
  <c r="L8" i="1" s="1"/>
  <c r="I13" i="7"/>
  <c r="I7" i="7"/>
  <c r="L24" i="7" s="1"/>
  <c r="I15" i="7"/>
  <c r="C27" i="6"/>
  <c r="I21" i="6"/>
  <c r="D19" i="6"/>
  <c r="D24" i="6"/>
  <c r="E24" i="6" s="1"/>
  <c r="C21" i="6"/>
  <c r="C25" i="6"/>
  <c r="D14" i="6"/>
  <c r="C10" i="6"/>
  <c r="K12" i="1" l="1"/>
  <c r="L10" i="1"/>
  <c r="L7" i="1"/>
  <c r="K7" i="1"/>
  <c r="K9" i="1"/>
  <c r="K11" i="1"/>
  <c r="K10" i="7"/>
  <c r="M10" i="7" s="1"/>
  <c r="K9" i="7"/>
  <c r="K15" i="7"/>
  <c r="M15" i="7" s="1"/>
  <c r="K11" i="7"/>
  <c r="K7" i="7"/>
  <c r="L7" i="7" s="1"/>
  <c r="K14" i="7"/>
  <c r="L14" i="7" s="1"/>
  <c r="K13" i="7"/>
  <c r="K12" i="7"/>
  <c r="L12" i="7" s="1"/>
  <c r="K8" i="7"/>
  <c r="L8" i="7" s="1"/>
  <c r="H26" i="7"/>
  <c r="H27" i="7" s="1"/>
  <c r="D26" i="7"/>
  <c r="D27" i="7" s="1"/>
  <c r="M26" i="7"/>
  <c r="M27" i="7" s="1"/>
  <c r="D25" i="6"/>
  <c r="D26" i="6"/>
  <c r="C26" i="6"/>
  <c r="M7" i="1" l="1"/>
  <c r="L11" i="7"/>
  <c r="M11" i="7"/>
  <c r="L13" i="7"/>
  <c r="M13" i="7"/>
  <c r="L9" i="7"/>
  <c r="M9" i="7"/>
  <c r="M14" i="7"/>
  <c r="L15" i="7"/>
  <c r="N15" i="7" s="1"/>
  <c r="L10" i="7"/>
  <c r="N10" i="7" s="1"/>
  <c r="M8" i="7"/>
  <c r="M7" i="7"/>
  <c r="N7" i="7" s="1"/>
  <c r="M12" i="7"/>
  <c r="N12" i="7" s="1"/>
  <c r="E25" i="6"/>
  <c r="D27" i="6"/>
  <c r="E27" i="6" s="1"/>
  <c r="E26" i="6"/>
  <c r="N9" i="7" l="1"/>
  <c r="O9" i="7" s="1"/>
  <c r="P9" i="7" s="1"/>
  <c r="N11" i="7"/>
  <c r="O11" i="7" s="1"/>
  <c r="P11" i="7" s="1"/>
  <c r="N13" i="7"/>
  <c r="O13" i="7" s="1"/>
  <c r="P13" i="7" s="1"/>
  <c r="N14" i="7"/>
  <c r="O14" i="7" s="1"/>
  <c r="P14" i="7" s="1"/>
  <c r="N8" i="7"/>
  <c r="O8" i="7" s="1"/>
  <c r="P8" i="7" s="1"/>
  <c r="O15" i="7"/>
  <c r="P15" i="7" s="1"/>
  <c r="O10" i="7"/>
  <c r="P10" i="7" s="1"/>
  <c r="O12" i="7"/>
  <c r="P12" i="7" s="1"/>
  <c r="O7" i="7"/>
  <c r="L16" i="7"/>
  <c r="E19" i="6"/>
  <c r="C20" i="6"/>
  <c r="C15" i="6"/>
  <c r="D16" i="6"/>
  <c r="E16" i="6" s="1"/>
  <c r="D9" i="6"/>
  <c r="E9" i="6" s="1"/>
  <c r="F16" i="5"/>
  <c r="H12" i="5"/>
  <c r="I12" i="5"/>
  <c r="M16" i="7" l="1"/>
  <c r="N16" i="7"/>
  <c r="O16" i="7"/>
  <c r="P7" i="7"/>
  <c r="D21" i="6"/>
  <c r="E21" i="6" s="1"/>
  <c r="D20" i="6"/>
  <c r="D15" i="6"/>
  <c r="E15" i="6" s="1"/>
  <c r="E14" i="6"/>
  <c r="D10" i="6"/>
  <c r="E10" i="6" s="1"/>
  <c r="D11" i="6"/>
  <c r="E11" i="6" s="1"/>
  <c r="D9" i="3"/>
  <c r="D8" i="3"/>
  <c r="E20" i="6" l="1"/>
  <c r="H9" i="1"/>
  <c r="B9" i="2"/>
  <c r="F9" i="2" s="1"/>
  <c r="B8" i="2"/>
  <c r="F8" i="2" s="1"/>
  <c r="B7" i="2"/>
  <c r="F7" i="2" s="1"/>
  <c r="B6" i="2"/>
  <c r="F6" i="2" s="1"/>
  <c r="B5" i="2"/>
  <c r="H15" i="1" l="1"/>
  <c r="H14" i="1"/>
  <c r="H13" i="1"/>
  <c r="H12" i="1"/>
  <c r="H11" i="1"/>
  <c r="H10" i="1"/>
  <c r="H8" i="1"/>
  <c r="B4" i="2"/>
  <c r="E24" i="1" l="1"/>
  <c r="H26" i="1" s="1"/>
  <c r="K24" i="1"/>
  <c r="E4" i="2"/>
  <c r="L26" i="1" l="1"/>
  <c r="L27" i="1" s="1"/>
  <c r="D26" i="1"/>
  <c r="D27" i="1" s="1"/>
  <c r="H27" i="1"/>
  <c r="J15" i="1"/>
  <c r="J10" i="1"/>
  <c r="J8" i="1"/>
  <c r="J9" i="1"/>
  <c r="I13" i="1"/>
  <c r="I12" i="1"/>
  <c r="I11" i="1"/>
  <c r="I10" i="1"/>
  <c r="I8" i="1"/>
  <c r="I9" i="1"/>
  <c r="L13" i="1" l="1"/>
  <c r="K10" i="1"/>
  <c r="K8" i="1"/>
  <c r="M8" i="1" s="1"/>
  <c r="L9" i="1"/>
  <c r="M9" i="1" s="1"/>
  <c r="N7" i="1"/>
  <c r="D4" i="1"/>
  <c r="I14" i="1"/>
  <c r="I15" i="1"/>
  <c r="J14" i="1"/>
  <c r="J13" i="1"/>
  <c r="K13" i="1" s="1"/>
  <c r="J12" i="1"/>
  <c r="J11" i="1"/>
  <c r="L11" i="1" s="1"/>
  <c r="M11" i="1" s="1"/>
  <c r="M13" i="1" l="1"/>
  <c r="N8" i="1"/>
  <c r="M10" i="1"/>
  <c r="M15" i="1"/>
  <c r="K15" i="1"/>
  <c r="L15" i="1"/>
  <c r="L12" i="1"/>
  <c r="M12" i="1" s="1"/>
  <c r="K14" i="1"/>
  <c r="L14" i="1"/>
  <c r="P15" i="1"/>
  <c r="M14" i="1" l="1"/>
  <c r="N14" i="1" s="1"/>
  <c r="O14" i="1" s="1"/>
  <c r="N13" i="1"/>
  <c r="O13" i="1" s="1"/>
  <c r="N12" i="1"/>
  <c r="O12" i="1" s="1"/>
  <c r="K16" i="1"/>
  <c r="L16" i="1"/>
  <c r="O8" i="1"/>
  <c r="N9" i="1"/>
  <c r="O9" i="1" l="1"/>
  <c r="M16" i="1"/>
  <c r="O7" i="1" l="1"/>
  <c r="N10" i="1"/>
  <c r="N11" i="1"/>
  <c r="N15" i="1"/>
  <c r="O15" i="1" s="1"/>
  <c r="O11" i="1" l="1"/>
  <c r="O10" i="1"/>
  <c r="N16" i="1"/>
</calcChain>
</file>

<file path=xl/comments1.xml><?xml version="1.0" encoding="utf-8"?>
<comments xmlns="http://schemas.openxmlformats.org/spreadsheetml/2006/main">
  <authors>
    <author>Gilberth</author>
  </authors>
  <commentList>
    <comment ref="R2" authorId="0" shapeId="0">
      <text>
        <r>
          <rPr>
            <b/>
            <sz val="9"/>
            <color indexed="81"/>
            <rFont val="Tahoma"/>
            <family val="2"/>
          </rPr>
          <t>Gilberth:</t>
        </r>
        <r>
          <rPr>
            <sz val="9"/>
            <color indexed="81"/>
            <rFont val="Tahoma"/>
            <family val="2"/>
          </rPr>
          <t xml:space="preserve">
modificatoria</t>
        </r>
      </text>
    </comment>
    <comment ref="R3" authorId="0" shapeId="0">
      <text>
        <r>
          <rPr>
            <b/>
            <sz val="9"/>
            <color indexed="81"/>
            <rFont val="Tahoma"/>
            <family val="2"/>
          </rPr>
          <t>Gilberth:</t>
        </r>
        <r>
          <rPr>
            <sz val="9"/>
            <color indexed="81"/>
            <rFont val="Tahoma"/>
            <family val="2"/>
          </rPr>
          <t xml:space="preserve">
nunca modificar </t>
        </r>
      </text>
    </comment>
  </commentList>
</comments>
</file>

<file path=xl/sharedStrings.xml><?xml version="1.0" encoding="utf-8"?>
<sst xmlns="http://schemas.openxmlformats.org/spreadsheetml/2006/main" count="2608" uniqueCount="1064">
  <si>
    <t>Nro</t>
  </si>
  <si>
    <t>Cod.</t>
  </si>
  <si>
    <t>Grupo</t>
  </si>
  <si>
    <t>Descripción</t>
  </si>
  <si>
    <t>Fecha Ad.</t>
  </si>
  <si>
    <t>Costo</t>
  </si>
  <si>
    <t>Inicio Dep</t>
  </si>
  <si>
    <t>Fin Dep.</t>
  </si>
  <si>
    <t>Dep. Mensual</t>
  </si>
  <si>
    <t>Dep. Acumulada</t>
  </si>
  <si>
    <t>V.S.L</t>
  </si>
  <si>
    <t>Mobiliario</t>
  </si>
  <si>
    <t>Mesa</t>
  </si>
  <si>
    <t>Silla</t>
  </si>
  <si>
    <t>Dep. Ant</t>
  </si>
  <si>
    <t>Dep Mes</t>
  </si>
  <si>
    <t>verfi.</t>
  </si>
  <si>
    <t>Computadora</t>
  </si>
  <si>
    <t>Lamparas</t>
  </si>
  <si>
    <t>Escritorio ejec.</t>
  </si>
  <si>
    <t>Silla Ejec.</t>
  </si>
  <si>
    <t>Mes</t>
  </si>
  <si>
    <t>Cafetera</t>
  </si>
  <si>
    <t>Microhondas</t>
  </si>
  <si>
    <t>Monitor 75"</t>
  </si>
  <si>
    <r>
      <t xml:space="preserve">V.U.
</t>
    </r>
    <r>
      <rPr>
        <sz val="10"/>
        <color theme="1"/>
        <rFont val="Calibri"/>
        <family val="2"/>
        <scheme val="minor"/>
      </rPr>
      <t>(meses)</t>
    </r>
  </si>
  <si>
    <t>Fecha</t>
  </si>
  <si>
    <t>Día</t>
  </si>
  <si>
    <t>Año</t>
  </si>
  <si>
    <t>Fecha(Año;mes;día)</t>
  </si>
  <si>
    <t>Si</t>
  </si>
  <si>
    <t>Prueba Lógica</t>
  </si>
  <si>
    <t>&gt;</t>
  </si>
  <si>
    <t>A es Mayor que B</t>
  </si>
  <si>
    <r>
      <t xml:space="preserve">Resultado cuando </t>
    </r>
    <r>
      <rPr>
        <b/>
        <sz val="11"/>
        <rFont val="Calibri"/>
        <family val="2"/>
        <scheme val="minor"/>
      </rPr>
      <t>Si</t>
    </r>
    <r>
      <rPr>
        <sz val="11"/>
        <rFont val="Calibri"/>
        <family val="2"/>
        <scheme val="minor"/>
      </rPr>
      <t xml:space="preserve"> es Falso</t>
    </r>
  </si>
  <si>
    <r>
      <t xml:space="preserve">Resultado cuando </t>
    </r>
    <r>
      <rPr>
        <b/>
        <sz val="11"/>
        <rFont val="Calibri"/>
        <family val="2"/>
        <scheme val="minor"/>
      </rPr>
      <t>Si</t>
    </r>
    <r>
      <rPr>
        <sz val="11"/>
        <rFont val="Calibri"/>
        <family val="2"/>
        <scheme val="minor"/>
      </rPr>
      <t xml:space="preserve"> es Verdadero</t>
    </r>
  </si>
  <si>
    <t>B es Mayor que A</t>
  </si>
  <si>
    <t>Valor A</t>
  </si>
  <si>
    <t>Valor B</t>
  </si>
  <si>
    <t>=si(Valor A&gt;Valor B;
    "A es mayor que B";
     "B es mayor que A")</t>
  </si>
  <si>
    <t>Y</t>
  </si>
  <si>
    <t>Función Lógica</t>
  </si>
  <si>
    <r>
      <t xml:space="preserve">Cuando Todos los Argumentos son VERDADEROS, Devuelve un </t>
    </r>
    <r>
      <rPr>
        <b/>
        <sz val="11"/>
        <color theme="1"/>
        <rFont val="Calibri"/>
        <family val="2"/>
        <scheme val="minor"/>
      </rPr>
      <t>VERDADERO</t>
    </r>
  </si>
  <si>
    <t>Evaluación Situación Actual del Covid - 19</t>
  </si>
  <si>
    <t>Pregunta</t>
  </si>
  <si>
    <t>Respuesta</t>
  </si>
  <si>
    <t>si</t>
  </si>
  <si>
    <t>¿Estoy en Casa?</t>
  </si>
  <si>
    <t>¿Puedo Trabajar en Casa?</t>
  </si>
  <si>
    <t>Binario</t>
  </si>
  <si>
    <t>¿Aprendo en casa?</t>
  </si>
  <si>
    <t>Resultado</t>
  </si>
  <si>
    <r>
      <t xml:space="preserve">Combinar Función </t>
    </r>
    <r>
      <rPr>
        <b/>
        <sz val="11"/>
        <rFont val="Calibri"/>
        <family val="2"/>
        <scheme val="minor"/>
      </rPr>
      <t>SI</t>
    </r>
    <r>
      <rPr>
        <sz val="11"/>
        <rFont val="Calibri"/>
        <family val="2"/>
        <scheme val="minor"/>
      </rPr>
      <t xml:space="preserve"> con </t>
    </r>
    <r>
      <rPr>
        <b/>
        <sz val="11"/>
        <rFont val="Calibri"/>
        <family val="2"/>
        <scheme val="minor"/>
      </rPr>
      <t>Y</t>
    </r>
  </si>
  <si>
    <t>SI</t>
  </si>
  <si>
    <t>Meses</t>
  </si>
  <si>
    <t>Días</t>
  </si>
  <si>
    <t>Años</t>
  </si>
  <si>
    <t>=SIFECHA(inicio;fin;"TIPO")</t>
  </si>
  <si>
    <t>"Y"</t>
  </si>
  <si>
    <t>"M"</t>
  </si>
  <si>
    <t>"D"</t>
  </si>
  <si>
    <t>Inicio</t>
  </si>
  <si>
    <t>Fin</t>
  </si>
  <si>
    <t>Cantidad</t>
  </si>
  <si>
    <t>Tipo</t>
  </si>
  <si>
    <t>"YM"</t>
  </si>
  <si>
    <t>"MD"</t>
  </si>
  <si>
    <t>¿Cuántos Años?</t>
  </si>
  <si>
    <t>¿Cuántos Meses?</t>
  </si>
  <si>
    <t>¿Cuántos Días?</t>
  </si>
  <si>
    <t>En Términos Generales</t>
  </si>
  <si>
    <t>En Términos Específicos</t>
  </si>
  <si>
    <t>Tomar en Cuenta que …</t>
  </si>
  <si>
    <t>Lapsos de Tiempo Completos</t>
  </si>
  <si>
    <t>Excelente para el Análisis de Créditos</t>
  </si>
  <si>
    <t>FIN</t>
  </si>
  <si>
    <t>Fechas</t>
  </si>
  <si>
    <t>F. Trabajo</t>
  </si>
  <si>
    <t>Meses Usados</t>
  </si>
  <si>
    <t>Meses de Uso</t>
  </si>
  <si>
    <t xml:space="preserve">N° INVENTARIO </t>
  </si>
  <si>
    <t>No. INVENTARIO</t>
  </si>
  <si>
    <t>BIEN MUEBLE E INMUEBLE</t>
  </si>
  <si>
    <t>MARCA</t>
  </si>
  <si>
    <t>MODELO</t>
  </si>
  <si>
    <t>SERIE</t>
  </si>
  <si>
    <t>AREA DE ADSCRIPCION</t>
  </si>
  <si>
    <t>VALOR DEL BIEN TRANSPARENCIA</t>
  </si>
  <si>
    <t>Valor de adquisición</t>
  </si>
  <si>
    <t>Depreciación acumulada</t>
  </si>
  <si>
    <t>Valor en libros</t>
  </si>
  <si>
    <t>FECHA DE ADQUISICION</t>
  </si>
  <si>
    <t>OBSERVACIONES</t>
  </si>
  <si>
    <t>usuario</t>
  </si>
  <si>
    <t>ubicación</t>
  </si>
  <si>
    <t xml:space="preserve">foto </t>
  </si>
  <si>
    <t>5150010002-019</t>
  </si>
  <si>
    <t>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t>
  </si>
  <si>
    <t>COMPAC</t>
  </si>
  <si>
    <t>CQ1-1407LA</t>
  </si>
  <si>
    <t>3CR21005Y1</t>
  </si>
  <si>
    <t>CONTRALORÍA MUNICIPAL</t>
  </si>
  <si>
    <t>REGULAR</t>
  </si>
  <si>
    <t>PLANEACION</t>
  </si>
  <si>
    <t>5150010001-051</t>
  </si>
  <si>
    <t>LAPTOP DELL INSPIRON 14 3467, PROCESADOR INTEL CORE I5 7200U (HASTA 3.10 GHz), MEMORIA RAM DE 8GB DDR4, DISCO DURO DE 1TB, PANTALLA DE 14" LED, VIDEO HD GRAPHICS 620, UNIDAD ÓPTICA DVD+R/RW, SISTEMA OPERATIVO WINDOWS 10 HOME (64 BITS)</t>
  </si>
  <si>
    <t>DELL</t>
  </si>
  <si>
    <t>INSPIRON 14 3467</t>
  </si>
  <si>
    <t>4T23FT2</t>
  </si>
  <si>
    <t>NO FUNCIONA</t>
  </si>
  <si>
    <t>5150010001-028</t>
  </si>
  <si>
    <t>LAPTOP DELL LATITUDE E3470: PROCESADOR INTEL CORE I5 6200U, MEMORIA DE 4GB DDR3L, DISCO DURO 1TB, PANTALLA DE 14 LED, VIDEO INTEL HD GRAPHICS 520, UNIDAD ÓPTICA NO INCLUIDA, S.O. WINDOWS 10 PRO 64 BITS.</t>
  </si>
  <si>
    <t>LATITUDE E3470</t>
  </si>
  <si>
    <t>9MHPWB2</t>
  </si>
  <si>
    <t>PANTALLA DAÑADA</t>
  </si>
  <si>
    <t>https://www.amazon.com.mx/AK45-Amplificador-40-400-ultragraves/dp/B0BWQFKY58/ref=sr_1_7?__mk_es_MX=%C3%85M%C3%85%C5%BD%C3%95%C3%91&amp;crid=3EKIIFNH5JF4P&amp;keywords=amplificador+de+audio+para+casa+POTENTES&amp;qid=1692998228&amp;s=electronics&amp;sprefix=amplificador+de+audio+para+casa+potentes+%2Celectronics%2C769&amp;sr=1-7&amp;ufe=app_do%3Aamzn1.fos.4e545b5e-1d45-498b-8193-a253464ffa47</t>
  </si>
  <si>
    <t>https://www.amazon.com.mx/Pyle-PDA7BU-Amplificador/dp/B0777B3TYQ/ref=sr_1_8?__mk_es_MX=%C3%85M%C3%85%C5%BD%C3%95%C3%91&amp;crid=3EKIIFNH5JF4P&amp;keywords=amplificador%2Bde%2Baudio%2Bpara%2Bcasa%2BPOTENTES&amp;qid=1692998510&amp;s=electronics&amp;sprefix=amplificador%2Bde%2Baudio%2Bpara%2Bcasa%2Bpotentes%2B%2Celectronics%2C769&amp;sr=1-8&amp;ufe=app_do%3Aamzn1.fos.4e545b5e-1d45-498b-8193-a253464ffa47&amp;th=1</t>
  </si>
  <si>
    <t>https://www.amazon.com.mx/gp/product/B078YJK17G/ref=sw_img_1?smid=A1G99GVHAT2WD8&amp;th=1</t>
  </si>
  <si>
    <t xml:space="preserve"> </t>
  </si>
  <si>
    <t>5150010001-024</t>
  </si>
  <si>
    <t>5150010002-001</t>
  </si>
  <si>
    <t>5150010008-002</t>
  </si>
  <si>
    <t>5150010003-034</t>
  </si>
  <si>
    <t>5110010005-009</t>
  </si>
  <si>
    <t>5110010005-015</t>
  </si>
  <si>
    <t>5110010005-014</t>
  </si>
  <si>
    <t>5210010002-001</t>
  </si>
  <si>
    <t>5110010001-013</t>
  </si>
  <si>
    <t>LAPTOP DELL INSPIRON 15 CI5 8GB 1TB</t>
  </si>
  <si>
    <t>ALL IN ONE HP ONE 205G1 E1-2500 4 GB 500 GB, DVDRW 18.5 FREDOS 1-1-1</t>
  </si>
  <si>
    <t>ÉSCANER DUPLEX WORK FORCE ES-400 CON RESOLUCIÓN DE 600 X 600 DPI, ESCÁNER COLOR, ESCANEADO DÚPLEX, USB 3.0. COLOR NEGRO</t>
  </si>
  <si>
    <t>IMPRESORA PORTÁTIL DE INYECCIÓN DE TINTA EPSON, WF-100W, RESOLUCIÓN HASTA 5,760 X 1,440 DPI, USB, WI-FI.</t>
  </si>
  <si>
    <t>SILLA PREMIUM PIEL VACUNA NG</t>
  </si>
  <si>
    <t>SILLA EJECUTIVA CALIGARI NEGRO</t>
  </si>
  <si>
    <t>ESCRITORIO EN L HAVANO</t>
  </si>
  <si>
    <t>VIDEOPROYECTOR EPSON 730 HD</t>
  </si>
  <si>
    <t>ESCRITORIO METALICO DE 1.50 M</t>
  </si>
  <si>
    <t>HP</t>
  </si>
  <si>
    <t>EPSON</t>
  </si>
  <si>
    <t>PREMIUM</t>
  </si>
  <si>
    <t>CALIGARI</t>
  </si>
  <si>
    <t>SM</t>
  </si>
  <si>
    <t>INSPIRON 15 CI5</t>
  </si>
  <si>
    <t>205 G1</t>
  </si>
  <si>
    <t>ES-400</t>
  </si>
  <si>
    <t>WF-100W</t>
  </si>
  <si>
    <t>SN</t>
  </si>
  <si>
    <t xml:space="preserve">EXECUTIVE CHAIR </t>
  </si>
  <si>
    <t>H558A</t>
  </si>
  <si>
    <t>4CE4120S4Y</t>
  </si>
  <si>
    <t>X2H8073259</t>
  </si>
  <si>
    <t>WKHK000347</t>
  </si>
  <si>
    <t>VBJK4X00161</t>
  </si>
  <si>
    <t xml:space="preserve">inicio </t>
  </si>
  <si>
    <t xml:space="preserve">fecha </t>
  </si>
  <si>
    <t>5150010003-002</t>
  </si>
  <si>
    <t>5150010005-002</t>
  </si>
  <si>
    <t>5150010002-033</t>
  </si>
  <si>
    <t>5230010001-026</t>
  </si>
  <si>
    <t>5110010005-003</t>
  </si>
  <si>
    <t>5150010001-048</t>
  </si>
  <si>
    <t>5150010002-032</t>
  </si>
  <si>
    <t>5230010001-027</t>
  </si>
  <si>
    <t>5230010001-010</t>
  </si>
  <si>
    <t>5150010009-001</t>
  </si>
  <si>
    <t>5150010003-032</t>
  </si>
  <si>
    <t>5230010001-045</t>
  </si>
  <si>
    <t>5230010001-044</t>
  </si>
  <si>
    <t>5210010002-002</t>
  </si>
  <si>
    <t>5190010001-002</t>
  </si>
  <si>
    <t>5150010009-005</t>
  </si>
  <si>
    <t>5150010009-004</t>
  </si>
  <si>
    <t>5150010009-003</t>
  </si>
  <si>
    <t>5150010009-002</t>
  </si>
  <si>
    <t>5110010008-005</t>
  </si>
  <si>
    <t>5110010008-004</t>
  </si>
  <si>
    <t>5110010008-003</t>
  </si>
  <si>
    <t>5110010008-002</t>
  </si>
  <si>
    <t>5110010008-001</t>
  </si>
  <si>
    <t>5110010003-008</t>
  </si>
  <si>
    <t>5150010002-031</t>
  </si>
  <si>
    <t>5150010002-028</t>
  </si>
  <si>
    <t>5150010001-025</t>
  </si>
  <si>
    <t>5150010001-017</t>
  </si>
  <si>
    <t>5150010001-016</t>
  </si>
  <si>
    <t>5150010001-050</t>
  </si>
  <si>
    <t>5150010002-011</t>
  </si>
  <si>
    <t>5150010002-025</t>
  </si>
  <si>
    <t>5150010001-046</t>
  </si>
  <si>
    <t>5150010001-047</t>
  </si>
  <si>
    <t>5150010002-039</t>
  </si>
  <si>
    <t>5230010001-020</t>
  </si>
  <si>
    <t>5110010003-010</t>
  </si>
  <si>
    <t>5110010001-023</t>
  </si>
  <si>
    <t>5420010001-003</t>
  </si>
  <si>
    <t>5110010001-021</t>
  </si>
  <si>
    <t>5230010001-005</t>
  </si>
  <si>
    <t>5420010001-001</t>
  </si>
  <si>
    <t>5110010001-018</t>
  </si>
  <si>
    <t>5230010001-024</t>
  </si>
  <si>
    <t>5110010001-020</t>
  </si>
  <si>
    <t>5150010002-003</t>
  </si>
  <si>
    <t>5150010002-018</t>
  </si>
  <si>
    <t>5150010002-042</t>
  </si>
  <si>
    <t>5150010001-039</t>
  </si>
  <si>
    <t>5150010001-019</t>
  </si>
  <si>
    <t>5150010001-035</t>
  </si>
  <si>
    <t>5150010002-008</t>
  </si>
  <si>
    <t>5150010002-016</t>
  </si>
  <si>
    <t>5230010001-028</t>
  </si>
  <si>
    <t>5230010001-037</t>
  </si>
  <si>
    <t>5230010001-030</t>
  </si>
  <si>
    <t>5150010005-006</t>
  </si>
  <si>
    <t>5230010001-021</t>
  </si>
  <si>
    <t>5230010001-019</t>
  </si>
  <si>
    <t>5110010001-017</t>
  </si>
  <si>
    <t>5110010001-011</t>
  </si>
  <si>
    <t>5150010003-048</t>
  </si>
  <si>
    <t>5230010001-034</t>
  </si>
  <si>
    <t>5230010001-042</t>
  </si>
  <si>
    <t>5230010001-040</t>
  </si>
  <si>
    <t>5230010001-004</t>
  </si>
  <si>
    <t>5110010003-003</t>
  </si>
  <si>
    <t>5110010001-024</t>
  </si>
  <si>
    <t>5110010001-014</t>
  </si>
  <si>
    <t>5420010001-002</t>
  </si>
  <si>
    <t>5150010001-043</t>
  </si>
  <si>
    <t>5110010004-001</t>
  </si>
  <si>
    <t>5110010001-001</t>
  </si>
  <si>
    <t>5150010003-003</t>
  </si>
  <si>
    <t>5110010005-013</t>
  </si>
  <si>
    <t>5210010004-001</t>
  </si>
  <si>
    <t>5150010002-029</t>
  </si>
  <si>
    <t>5150010002-010</t>
  </si>
  <si>
    <t>5150010001-029</t>
  </si>
  <si>
    <t>5150010001-009</t>
  </si>
  <si>
    <t>5150010002-009</t>
  </si>
  <si>
    <t>5150010001-049</t>
  </si>
  <si>
    <t>5150010002-002</t>
  </si>
  <si>
    <t>5150010005-003</t>
  </si>
  <si>
    <t>5150010003-028</t>
  </si>
  <si>
    <t>5150010005-004</t>
  </si>
  <si>
    <t>5210010001-002</t>
  </si>
  <si>
    <t>5110010003-005</t>
  </si>
  <si>
    <t>5230010001-017</t>
  </si>
  <si>
    <t>5210010001-004</t>
  </si>
  <si>
    <t>5210010001-003</t>
  </si>
  <si>
    <t>5110010003-013</t>
  </si>
  <si>
    <t>5110010003-009</t>
  </si>
  <si>
    <t>5230010001-016</t>
  </si>
  <si>
    <t>5150010008-003</t>
  </si>
  <si>
    <t>5150010003-045</t>
  </si>
  <si>
    <t>5150010003-031</t>
  </si>
  <si>
    <t>5150010001-020</t>
  </si>
  <si>
    <t>5150010001-031</t>
  </si>
  <si>
    <t>5150010001-007</t>
  </si>
  <si>
    <t>5150010002-040</t>
  </si>
  <si>
    <t>5150010002-034</t>
  </si>
  <si>
    <t>5150010001-030</t>
  </si>
  <si>
    <t>5150010001-052</t>
  </si>
  <si>
    <t>5150010001-022</t>
  </si>
  <si>
    <t>5150010001-023</t>
  </si>
  <si>
    <t>5150010002-030</t>
  </si>
  <si>
    <t>5150010001-027</t>
  </si>
  <si>
    <t>5150010001-026</t>
  </si>
  <si>
    <t>5150010002-013</t>
  </si>
  <si>
    <t>5150010002-038</t>
  </si>
  <si>
    <t>5150010001-053</t>
  </si>
  <si>
    <t>5150010001-014</t>
  </si>
  <si>
    <t>5110010005-010</t>
  </si>
  <si>
    <t>5150010003-050</t>
  </si>
  <si>
    <t>5150010008-005</t>
  </si>
  <si>
    <t>5110010001-015</t>
  </si>
  <si>
    <t>5230010001-013</t>
  </si>
  <si>
    <t>5150010003-030</t>
  </si>
  <si>
    <t>5150010006-004</t>
  </si>
  <si>
    <t>5150010005-011</t>
  </si>
  <si>
    <t>5150010005-013</t>
  </si>
  <si>
    <t>5230010001-041</t>
  </si>
  <si>
    <t>5110010001-006</t>
  </si>
  <si>
    <t>5110010010-005</t>
  </si>
  <si>
    <t>5110010001-007</t>
  </si>
  <si>
    <t>5110010005-012</t>
  </si>
  <si>
    <t>5150010008-004</t>
  </si>
  <si>
    <t>5110010001-016</t>
  </si>
  <si>
    <t>5150010003-049</t>
  </si>
  <si>
    <t>5110010001-009</t>
  </si>
  <si>
    <t>5150010005-009</t>
  </si>
  <si>
    <t>5150010003-046</t>
  </si>
  <si>
    <t>5150010003-008</t>
  </si>
  <si>
    <t>5110010005-002</t>
  </si>
  <si>
    <t>5150010003-025</t>
  </si>
  <si>
    <t>5110010001-005</t>
  </si>
  <si>
    <t>5110010003-012</t>
  </si>
  <si>
    <t>5230010001-015</t>
  </si>
  <si>
    <t>5150010002-012</t>
  </si>
  <si>
    <t>5190010002-002</t>
  </si>
  <si>
    <t>5150010010-001</t>
  </si>
  <si>
    <t>5150010001-012</t>
  </si>
  <si>
    <t>5110010001-010</t>
  </si>
  <si>
    <t>5230010001-014</t>
  </si>
  <si>
    <t>5110010005-011</t>
  </si>
  <si>
    <t>5150010003-047</t>
  </si>
  <si>
    <t>5150010001-036</t>
  </si>
  <si>
    <t>5150010001-044</t>
  </si>
  <si>
    <t>5150010001-045</t>
  </si>
  <si>
    <t>5150010001-038</t>
  </si>
  <si>
    <t>5150010001-041</t>
  </si>
  <si>
    <t>5150010001-040</t>
  </si>
  <si>
    <t>5150010001-037</t>
  </si>
  <si>
    <t>5150010001-034</t>
  </si>
  <si>
    <t>5150010001-033</t>
  </si>
  <si>
    <t>5150010001-032</t>
  </si>
  <si>
    <t>5150010001-021</t>
  </si>
  <si>
    <t>5150010002-022</t>
  </si>
  <si>
    <t>5150010001-042</t>
  </si>
  <si>
    <t>5230010001-038</t>
  </si>
  <si>
    <t>5110010006-003</t>
  </si>
  <si>
    <t>5110010005-007</t>
  </si>
  <si>
    <t>5110010001-012</t>
  </si>
  <si>
    <t>5150010007-002</t>
  </si>
  <si>
    <t>5150010003-038</t>
  </si>
  <si>
    <t>5230010001-036</t>
  </si>
  <si>
    <t>5150010003-027</t>
  </si>
  <si>
    <t>5150010005-007</t>
  </si>
  <si>
    <t>5110010005-004</t>
  </si>
  <si>
    <t>5110010007-002</t>
  </si>
  <si>
    <t>5110010005-005</t>
  </si>
  <si>
    <t>5230010001-029</t>
  </si>
  <si>
    <t>5150010003-033</t>
  </si>
  <si>
    <t>5230010001-033</t>
  </si>
  <si>
    <t>5110010006-004</t>
  </si>
  <si>
    <t>5110010005-008</t>
  </si>
  <si>
    <t>5150010003-042</t>
  </si>
  <si>
    <t>5230010001-039</t>
  </si>
  <si>
    <t>5110010005-006</t>
  </si>
  <si>
    <t>5150010003-011</t>
  </si>
  <si>
    <t>5150010003-039</t>
  </si>
  <si>
    <t>5150010008-001</t>
  </si>
  <si>
    <t>5110010007-001</t>
  </si>
  <si>
    <t>5110010006-002</t>
  </si>
  <si>
    <t>5110010006-001</t>
  </si>
  <si>
    <t>5150010003-036</t>
  </si>
  <si>
    <t>5230010001-031</t>
  </si>
  <si>
    <t>5230010001-035</t>
  </si>
  <si>
    <t>5110010003-001</t>
  </si>
  <si>
    <t>5110010011-001</t>
  </si>
  <si>
    <t>5110010003-007</t>
  </si>
  <si>
    <t>5110010003-006</t>
  </si>
  <si>
    <t>5110010005-016</t>
  </si>
  <si>
    <t>5110010001-003</t>
  </si>
  <si>
    <t>5150010001-015</t>
  </si>
  <si>
    <t>5210010001-001</t>
  </si>
  <si>
    <t>5110010003-004</t>
  </si>
  <si>
    <t>5150010002-024</t>
  </si>
  <si>
    <t>5150010002-006</t>
  </si>
  <si>
    <t>5150010002-026</t>
  </si>
  <si>
    <t>5150010002-027</t>
  </si>
  <si>
    <t>5150010002-047</t>
  </si>
  <si>
    <t>5150010002-041</t>
  </si>
  <si>
    <t>5150010002-005</t>
  </si>
  <si>
    <t>5150010002-046</t>
  </si>
  <si>
    <t>5150010002-020</t>
  </si>
  <si>
    <t>5150010002-014</t>
  </si>
  <si>
    <t>5150010002-036</t>
  </si>
  <si>
    <t>5230010001-018</t>
  </si>
  <si>
    <t>5150010003-004</t>
  </si>
  <si>
    <t>5110010010-004</t>
  </si>
  <si>
    <t>5110010001-019</t>
  </si>
  <si>
    <t>5110010003-002</t>
  </si>
  <si>
    <t>5150010003-051</t>
  </si>
  <si>
    <t>5150010003-005</t>
  </si>
  <si>
    <t>5110010001-004</t>
  </si>
  <si>
    <t>5150010005-012</t>
  </si>
  <si>
    <t>5230010001-012</t>
  </si>
  <si>
    <t>5150010002-035</t>
  </si>
  <si>
    <t>5150010001-018</t>
  </si>
  <si>
    <t>5150010001-011</t>
  </si>
  <si>
    <t>5150010003-001</t>
  </si>
  <si>
    <t>5150010001-001</t>
  </si>
  <si>
    <t>5150010006-002</t>
  </si>
  <si>
    <t>5150010005-001</t>
  </si>
  <si>
    <t>5110010009-001</t>
  </si>
  <si>
    <t>5110010001-008</t>
  </si>
  <si>
    <t>5110010001-022</t>
  </si>
  <si>
    <t>5110010012-001</t>
  </si>
  <si>
    <t>5210010004-002</t>
  </si>
  <si>
    <t>5150010011-001</t>
  </si>
  <si>
    <t>5110010010-002</t>
  </si>
  <si>
    <t>5110010010-001</t>
  </si>
  <si>
    <t>5110010003-011</t>
  </si>
  <si>
    <t>5110010001-002</t>
  </si>
  <si>
    <t>5150012022-001</t>
  </si>
  <si>
    <t>5150012022-002</t>
  </si>
  <si>
    <t>5150012022-003</t>
  </si>
  <si>
    <t>5150012022-004</t>
  </si>
  <si>
    <t>5150012022-005</t>
  </si>
  <si>
    <t>5150012022-006</t>
  </si>
  <si>
    <t>5150012022-007</t>
  </si>
  <si>
    <t>5150012022-008</t>
  </si>
  <si>
    <t>5150012022-009</t>
  </si>
  <si>
    <t>5150012022-010</t>
  </si>
  <si>
    <t>5150012022-011</t>
  </si>
  <si>
    <t>5150012022-012</t>
  </si>
  <si>
    <t>5150012022-013</t>
  </si>
  <si>
    <t>5150012022-014</t>
  </si>
  <si>
    <t>5150012022-015</t>
  </si>
  <si>
    <t>5150012022-016</t>
  </si>
  <si>
    <t>5150012022-017</t>
  </si>
  <si>
    <t>5150012022-018</t>
  </si>
  <si>
    <t>5150012022-019</t>
  </si>
  <si>
    <t>5150012022-020</t>
  </si>
  <si>
    <t>5150012022-021</t>
  </si>
  <si>
    <t>5150012022-022</t>
  </si>
  <si>
    <t>5150012022-023</t>
  </si>
  <si>
    <t>5150012022-024</t>
  </si>
  <si>
    <t>5150012022-025</t>
  </si>
  <si>
    <t>5150012022-026</t>
  </si>
  <si>
    <t>5150012022-027</t>
  </si>
  <si>
    <t>5150012022-028</t>
  </si>
  <si>
    <t>5150012022-029</t>
  </si>
  <si>
    <t>5150012022-030</t>
  </si>
  <si>
    <t>5150012022-031</t>
  </si>
  <si>
    <t>5150012022-032</t>
  </si>
  <si>
    <t>5150012022-033</t>
  </si>
  <si>
    <t>5150012022-034</t>
  </si>
  <si>
    <t>5150012022-035</t>
  </si>
  <si>
    <t>5150012022-036</t>
  </si>
  <si>
    <t>5150012022-037</t>
  </si>
  <si>
    <t>5150012022-038</t>
  </si>
  <si>
    <t>5150012022-039</t>
  </si>
  <si>
    <t>5150012022-040</t>
  </si>
  <si>
    <t>5150012022-041</t>
  </si>
  <si>
    <t>5150012022-042</t>
  </si>
  <si>
    <t>5150012022-043</t>
  </si>
  <si>
    <t>5150012022-044</t>
  </si>
  <si>
    <t>5150012022-045</t>
  </si>
  <si>
    <t>5150012022-046</t>
  </si>
  <si>
    <t>5110012022-001</t>
  </si>
  <si>
    <t>5110012022-002</t>
  </si>
  <si>
    <t>5110012022-003</t>
  </si>
  <si>
    <t>5110012022-004</t>
  </si>
  <si>
    <t>5110012022-005</t>
  </si>
  <si>
    <t>5110012022-006</t>
  </si>
  <si>
    <t>5110012022-007</t>
  </si>
  <si>
    <t>5110012022-008</t>
  </si>
  <si>
    <t>5110012022-009</t>
  </si>
  <si>
    <t>5110012022-010</t>
  </si>
  <si>
    <t>5110012022-011</t>
  </si>
  <si>
    <t>5110012022-012</t>
  </si>
  <si>
    <t>5110012022-013</t>
  </si>
  <si>
    <t>5110012022-014</t>
  </si>
  <si>
    <t>5110012022-015</t>
  </si>
  <si>
    <t>5110012022-016</t>
  </si>
  <si>
    <t>5110012022-017</t>
  </si>
  <si>
    <t>5110012022-018</t>
  </si>
  <si>
    <t>5110012022-019</t>
  </si>
  <si>
    <t>5110012022-020</t>
  </si>
  <si>
    <t>5110012022-021</t>
  </si>
  <si>
    <t>5110012022-022</t>
  </si>
  <si>
    <t>5110012022-023</t>
  </si>
  <si>
    <t>5110012022-024</t>
  </si>
  <si>
    <t>5110012022-025</t>
  </si>
  <si>
    <t>5110012022-026</t>
  </si>
  <si>
    <t>5110012022-027</t>
  </si>
  <si>
    <t>5110012022-028</t>
  </si>
  <si>
    <t>5110012022-029</t>
  </si>
  <si>
    <t>5110012022-030</t>
  </si>
  <si>
    <t>5110012022-031</t>
  </si>
  <si>
    <t>5110012022-032</t>
  </si>
  <si>
    <t>5110012022-033</t>
  </si>
  <si>
    <t>5110012022-034</t>
  </si>
  <si>
    <t>5110012022-035</t>
  </si>
  <si>
    <t>5110012022-036</t>
  </si>
  <si>
    <t>5110012022-037</t>
  </si>
  <si>
    <t>5110012022-038</t>
  </si>
  <si>
    <t>5110012022-039</t>
  </si>
  <si>
    <t>5110012022-040</t>
  </si>
  <si>
    <t>5110012022-041</t>
  </si>
  <si>
    <t>5110012022-042</t>
  </si>
  <si>
    <t>5110012022-043</t>
  </si>
  <si>
    <t>5110012022-044</t>
  </si>
  <si>
    <t>5110012022-045</t>
  </si>
  <si>
    <t>MULTIFUNCIONAL EPSON L350, TINTA CONTINUA 600DPI 33 PPM NEG 15 PPM</t>
  </si>
  <si>
    <t>DISCO DURO ADATA HD650 2TB.</t>
  </si>
  <si>
    <t>COMPUTADORA DE ESCRITORIO LENOVO C SERIES, COLOR BLANCO, PROCESADOR INTEL ATOM, RAM 2G, ADD: 500G, ODD: DVDRW, PANTALLA DE 18.5" LCD, ,OS: W7.</t>
  </si>
  <si>
    <t>CAMARA DIGITAL SONY CYBER SHOT, 20.1 MEGAPIXELES, 3.6 V</t>
  </si>
  <si>
    <t>SILLA SECRETARIAL  COLOR NEGRO EN TAPIZADOS EN VINIL, CON AJUSTE DE ALTURA NEUMATICO, BASE TIPO  ESTRELLA DE 5 PUNTAS GIRATORIA 360° CON</t>
  </si>
  <si>
    <t>LAPTOP HP 240 G6: PROCESADOR INTEL CELERON N 3060, MEMORIA DE 4 GB DDR3L, DISCO DURO DE 500 GB, PANTALLA DE 14" LED, VIDEO HD GRAPHICS, S.O WINDOWS 10 HOME, 64 BITS.</t>
  </si>
  <si>
    <t>ALL IN ONE LENOVO S20-00 19.5 PULGADAS, RAM 4GB, INTEL CEL DC J1800 2GB 500GB WIF HDMI DVDRW FREEDOS NEGRA, W 8.1.</t>
  </si>
  <si>
    <t>CAMARA SONY NEGRO DSC-W800, 20.1 MEGAPIXELES</t>
  </si>
  <si>
    <t>FUENTE DE ALIMENTACIÓN ASTRON DE 18 AMPERES, MODELO SS-18.</t>
  </si>
  <si>
    <t>MULTIFUNCIONAL DE INYECCIÓN BROTHER DCP-T500W INKBENEFIT, IMPRESORA, COIPADORA Y ESCÁNER, SISTEMA DE TANQUE DE TINTA, USB, WI-FI.</t>
  </si>
  <si>
    <t>CÁMARA DOMO IP PTZ 2 MEGAPIXEL, 20X ZOOM, H-265+,POE+ DIA Y NOCHE ICR REAL, DWDR IP66, EXTERIOR, HLC, DEFOG, EIS.</t>
  </si>
  <si>
    <t>PROYECTOR CON RESOLUCIÓN DE 800 X 600, CONTRASTE 15,000:1 Y 3,300 ANSI-LUME.</t>
  </si>
  <si>
    <t>DESPACHADOR  DE AGUA, COLOR BLANCO, ROYAL QUIALITY , DESIGN, MODELO RA-1300,</t>
  </si>
  <si>
    <t>LOKER METALICO DE 4 PUERTAS, COLOR GRIS</t>
  </si>
  <si>
    <t>ARCHIVERO 4 GAVETAS, COLOR NEGRO, DE I.50 M DE ALTO, CON SEGURO</t>
  </si>
  <si>
    <t>LAPTOP DELL INSPIRON 14 COLOR NEGRO, MOD. 3000 SERIES, CAMARA WEB HD,PANTALLA TRUE LIFE. HD D14, 0"</t>
  </si>
  <si>
    <t>LAPTOP DELL INSPIRON 14-3459 PROCESADOR INTEL CORE I5 6200U MEMEORIA DE 4GB DDR3L, DISCO DURO DE 500 GB, PANTALLA DE 14 LED.</t>
  </si>
  <si>
    <t>LAPTOP DELL INSPIRON 14, PROCESADOR INTEL CORE I5 7200U (HASTA 3.10 GHz), MEMORIA RAM DE 8GB DDR4, DISCO DURO DE 1TB, PANTALLA DE 14" LED, VIDEO HD GRAPHICS 620, UNIDAD ÓPTICA DVD+R/RW, SISTEMA OPERATIVO WINDOWS 10 HOME (64 BITS)</t>
  </si>
  <si>
    <t>COMPUTADORA HP ELITE ONE 800 G1 AIO BUSSINES PC; OS WIN 8 PRO.</t>
  </si>
  <si>
    <t>ALL IN ONE HP ONE MODELO 1155 4 GB 500 GB, DVDRW 18.5"</t>
  </si>
  <si>
    <t>LENOVO AIO C260, CPU I J1800, RAM 4GB, HDD 1T, DVDRW WINDOWS 8.1 SL, PANTALLA DE 19.52" LED, PROCESADOR INTEL INSIDE</t>
  </si>
  <si>
    <t>CAMARA DIGITAL W800 SONY CYBER-SHOT, 20.1 MEGAPIXELES.</t>
  </si>
  <si>
    <t>ARCHIVERO PROFESIONAL METALICO DE 4 GAVETAS NEGRO, CAJONES CON CORREDERAS EXTENDIBLES, SISTEMA DE SEGURIDAD ANTI-VUELCO, CHAPA DE SEGURIDAD</t>
  </si>
  <si>
    <t>ESCRITORIO DE ASERRIN COMPRIMIDO COLOR CAFÉ CON ESTRUCTURA METALICA COLOR GRIS 1.53M DE LARGO*0.75M DE ANCHO*0.75M DE ALTO, CON DOS CAJONES DE LADO DERECHO.</t>
  </si>
  <si>
    <t>CARROCERIA PARA AMBULANCIA DE TERAPIA INTENSIVA TIPO II; CON ESTRUCTURA JAULA TIPO ROLL-BAR DE ARCO SERCHADO DE UNA SOLA PIEZA.</t>
  </si>
  <si>
    <t>ESCRITORIO METROPOLITAN, CON DOS CAJONES MODELO 4225</t>
  </si>
  <si>
    <t>CAMARA CANON POWERSHOT A2500 BLACK 16MP LCD 2.7</t>
  </si>
  <si>
    <t>CARROCERIA PARA CAMIONETA FORD 3.5 TONS COLOR BLANCA</t>
  </si>
  <si>
    <t>ESCRITORIO METALICO DE 1.80 M</t>
  </si>
  <si>
    <t>CAMARA DIGITAL W800 SONY CYBER SHOT, 20.1 MEGAPIXELES, 3.6 V</t>
  </si>
  <si>
    <t>ESCRITORIO CHERRY TRADICIONAL, LAMINADO ACABADO EN COLOR CEREZA, ESTANTE DE TECLADO, TRES ARCHIVEROS CON CORREDERAS DE EXTENSION COMPLETA, DOS ARCHIEVEROS CON CERRADURA DE LLAVE, DOS CAJONES PEQUEÑOS CON CORRIMIENTOS DE METAL Y TOPES DE SEGURIDAD, INCRUSTACION DE PANEL SUPERIOR DE MELAMINO NEGRO RESISTENTE AL CALOR MANCHAS Y RAYAS</t>
  </si>
  <si>
    <t>ALL IN ONE DELL OPTIPLEX 3050, PROCESADOR INTEL CORE I5 7400T (HASTA 3.0 GHz), MEMORIA RAM DE 8GB DDR4, DISCO DURO DE 1TB, PANTALLA DE 19.5" LED, VIDEO HD GRAPHICS 630, SISTEMA OPERATIVO WINDOWS 10 PRO (64 BITS).</t>
  </si>
  <si>
    <t>LAPTOP DELL INSPIRON 15, PROCESADOR INTEL CORE I5-72000, 7TA GENERACIÓN; SISTEMA OPERATIVO WINDOWS 10 MEMORIA 8GB DDR4 2400 MHZ, GRÁFICOS DE VIDEO; INTEL HP GRAPHICS 620; DISCO DURO DE 1TB 5400 RPM SATA, UNIDAD MULTIMEDIA.</t>
  </si>
  <si>
    <t>DELL NB INSPIRON 14 3458 CI5-6200 4G</t>
  </si>
  <si>
    <t>LAPTOP HP NOTEBOOK 240,  PROCESADOR INTEL CORE I5 - 6200U CPU 2.30 GHZ 2.4 GHZ, RAM 8.0 GB; OS 64 BITS, WINDOMS 10.</t>
  </si>
  <si>
    <t>ALL IN ONE HP  205 G1 AIO-2500 4 GB 500 GB, DVDRW 18.5 FREDOS 1-1-1</t>
  </si>
  <si>
    <t>CAMARA DIGITAL A PRUEBA DE AGUA, CON GPS INTEGRADO, 12.1 MP, PANTALLA LCD 3.0" MODELO VQA072UA, ZOOM DIGITAL 4X, SENSOR DE IMAGEN CMOS, VIDEO 4K UHD, CONECTIVIDAD BLUETOOTH, WIFI, PANTALLA DE 3 PULG.; RESOLUCIÓN DE VIDEO 4K UHD, MEMORIA INTERNA APROX. 473  MB.</t>
  </si>
  <si>
    <t>DISCO DURO ADATA  EXTERNAL HDD 1TB</t>
  </si>
  <si>
    <t>CAMARA DIGITAL W800 SONY, 20.1 MEGAPIXELES.</t>
  </si>
  <si>
    <t>ESCRITORIO MELAMINA 1  20X60X75 CM 2 CAJONES LADO IZQUIERDO</t>
  </si>
  <si>
    <t>MULTIFUNCIONAL DE INYECCIÓN, EPSON ECOTANK L575, IMPRESORA, COPIADORA, ESCÁNER Y FAX, SISTEMA DE TANQUES DE TINTA, WIFI, ETHERNET,USB.</t>
  </si>
  <si>
    <t>CAMARA FOTOGRAFICA CANON POWERSHOT SX400IS</t>
  </si>
  <si>
    <t>ARCHIVERO PROFESIONAL METALICO DE 3 GAVETAS NEGRO, CAJONES CON CORREDERAS EXTENDIBLES, CHAPA DE SEGURIDAD</t>
  </si>
  <si>
    <t>ESCRITORIO SECRETARIAL: FABRICADO EN LAMINA DE PLASTICO 28 mm DE ESPESOR. CON UN CAJON PAPELERO Y UNA GAVETA DE ARCHIVO CON UN SISTEMA DE CARPETAS COLGANTES Y CERRADURA GENERAL. MEDIDAS 1.20 X 0.60 X .75 mts. COLOR CAOBA. MODELO LPE-120. LINEA DECOR. MARCA TOP SEATED</t>
  </si>
  <si>
    <t>CARROCERIA REFORZADA PARA CAMIONETA NISSAN ESTACAS</t>
  </si>
  <si>
    <t>LAPTOP DELL INSPIRON 15, PANTALLA DE 15.6 ", PROCESADOR INTEL CORE I7-75000, SISTEMA OPERATIVO WINDOWS 10 MEMORIA 8GB DDR4 2400 MHZ, GRÁFICOS DE VIDEO; INTEL HP GRAPHICS 620; DISCO DURO DE 1TB.</t>
  </si>
  <si>
    <t>MESA DE TRABAJO COLOR NEGRO CON SOPORTE METALICO COLOR NEGRO 3.50M DE LARGO*1.20M DE ANCHO*0.74M DE ALTO,</t>
  </si>
  <si>
    <t>ESCRITORIO CHERRY TRADICIONAL, LAMINADO ACABADO EN COLOR CEREZA, ESTANTE DE TECLADO, TRES ARCHIVEROS CON CORREDERAS DE EXTENSION COMPLETA, DOS ARCHIVEROS CON CERRADURA DE LLAVE, DOS CAJONES PEQUEÑOS CON CORRIMIENTOS DE METAL Y TOPES DE SEGURIDAD, INCRUSTACION DE PANEL SUPERIOR DE MELAMINO NEGRO RESISTENTE AL CALOR MANCHAS Y RAYAS</t>
  </si>
  <si>
    <t>IMPRESORA MULTIFUNCIONAL EPSON L210, A COLOR, 50-60 HZ.</t>
  </si>
  <si>
    <t>SILLA GERENTE PIEL IMITACIÓN</t>
  </si>
  <si>
    <t>PANTALLA LED 55" LG SMART FHD 55LJ5400/5, CON SOPORTE MOV 10-70</t>
  </si>
  <si>
    <t>COMPUTADORA HP PAVILLON G4-2205, NOTEBOOK PC, DOLBY ADVANCED, AUDIO, TECNOLOGIA BLUETOOTH, PROCESADOR VISION AMD A6.</t>
  </si>
  <si>
    <t>ALL IN ONE HP ONE 205G1 E1-2500 4 GB 500 GB, DVDRW 18.5 FREDOS 1-1-1, W 8.</t>
  </si>
  <si>
    <t>LENOVO AIO C260, RAM 4G, CPUIJ1800, W 8.1, PANTALLA DE 19.5", 3.5A, 20V, PROCESADOR INTEL INSIDE.</t>
  </si>
  <si>
    <t>DISCO DURO EXTERNO ADATA DASHDRIVE 1TB, HD710-1T (SE CAMBIO GABINETE MARCA ACTECK)</t>
  </si>
  <si>
    <t>MULTIFUNCIONAL BROTHER DCP-T700W INKBENFIT, 120 V.</t>
  </si>
  <si>
    <t>DISCO DURO EXTERNO ADATA DASHDRIVE 1TB, HD710P-1T</t>
  </si>
  <si>
    <t>2 BOCINAS JBL, CABLE TIPO CR, MEZCLADORA DE 8 CANALES, CABLE PARA BOCINA BLINDADO, MICROFONOS SHURE PG.48, CABLE XLR, 2 BASES DE PISO</t>
  </si>
  <si>
    <t>ARCHIVERO 4 GAVETAS METALICO COLOR GRIS OBSCURO; 1.34M. DE ALTO, 0.47M. DE ANCHO, 0.70M. DE LARGO</t>
  </si>
  <si>
    <t>CAMARA  CANON POWERSHOT D3 0, CON GPS, 12.1 MEGAPIXELES</t>
  </si>
  <si>
    <t>EQUIPO DE SONIDO ( CONSOLA DE 8 CH C/USB MARCA BACK-STAGE, CON 2 BAFLES PASIVO "15" MARCA JYB)</t>
  </si>
  <si>
    <t>CONSOLA KAISER MOD MIX 3008DUSB</t>
  </si>
  <si>
    <t>BURO DE 3 CAJONES, COLOR NEGRO Y CAFÉ CLARO, CON LLAVE</t>
  </si>
  <si>
    <t>ARCHIVERO METALICO COLOR GRIS CON CUATRO CAJONES 1.34 M. DE ALTO, 0.44M. DE ANCHO, 0.72M. DE LARGO</t>
  </si>
  <si>
    <t>CAMARA  CANON POWERSHOT D3 0, CON GPS, 12.1 MEGAPIXELES (EL EQUIPO ORIGINAL SE SUSTITUYO EL 18 DE AGOSOTO DE 2020 POR OTRO DE IGUALES CARACTERISTICAS EL NÚMERO DE SERIE SEGÚN FACTURA ERA 252051800339 ADQUIRIDO EL 01/04/2017)</t>
  </si>
  <si>
    <t>IMPRESORA DE INYECCIÓN DE TINTA BROTHER MFC T800W.</t>
  </si>
  <si>
    <t>IMPRESORA EPSON PORTATIL WF-100</t>
  </si>
  <si>
    <t>MB RD SPACE GRAY/1.1 GHZI8</t>
  </si>
  <si>
    <t>LAPTOP DELL INSPIRON 14-3459, PROCESADOR INTEL CORE I5 6200U, MEMORIA DE 6GB DDR3L, DISCO DURO DE 1 TB, PANTALLA DE 14 LED, VIDEO INTEL HD GRAPHICS 520, UNIDAD ÓPTICA NO INCLUIDA, S.O. WINDOWS 10 HOME 64 BITS.</t>
  </si>
  <si>
    <t>NOTEBOOK DEL INSPIRON 14 INTEL CORE CI5-4210U, 4GB, 1TB, DVDRW 14 WIN 8.1 WCAM BT WIFI 1 WTY</t>
  </si>
  <si>
    <t>DELL AIO INSPIRON 24 3459 CI5-6200U 8G</t>
  </si>
  <si>
    <t>ALL IN ONE DELL INSPIRION 20 3048 INTEL CORE 13-4170T 4GB 1TB WIN8.1 19.5 PULGADAS,NO TOUCH DVDRW 1WT</t>
  </si>
  <si>
    <t>LAPTOP DELL INSPIRON 14-3459, PROCESADOR INTEL CORE I5 6200U, MEMORIA DE 4GB DDR3L, DISCO DURO DE 500GB, PANTALLA DE 14 LED, VIDEO AMD RADEON R5 M315, S.O. WINDOWS 10 HOME 64 BITS.</t>
  </si>
  <si>
    <t>LAPTOP DELL INSPIRON 15 CI5 8GB 1T, INTEL CORE I5 7TH GEN, 2.50GHZ A 2.70GHZ, W 10.</t>
  </si>
  <si>
    <t>HP NOTEBOOK 14 AM009L,8GB RAM INTEL CORE i3, PROCESADOR DE 2GB, 64 BITS, 1TB DISCO DURO. WINDOWS 10.</t>
  </si>
  <si>
    <t>LENOVO AIO C260, CPU I J1800, RAM 4GB, HDD 1T, DVDRW WINDOWS 8.1 SL, PANTALLA DE 19.52" LED, PROCESADOR INTEL INSIDE, TOUCH.</t>
  </si>
  <si>
    <t>LAPTOP LENOVO S145, PROCESADOR INTEL CORE I5, DISCO DURO DE 1 TB, MEMORIRA RAM 8GB, DOLBY AUDIO, WINDOWS 10.</t>
  </si>
  <si>
    <t>NOTEBOOK LENOVO IDEAPAD 300-14ISK INTEL CORE I7-6500U 8GB 1TB 14 PULGADAS DVD 10SL PLATA</t>
  </si>
  <si>
    <t>ESCITORIO DE TRABAJO, COLOR CAOBA CON 3 CAJONES DEL LADO DERECHO Y UN CAJON COMPLETO DEL LADO IZQUIERDO, CON BASE PARA TECLADO</t>
  </si>
  <si>
    <t>ÉSCANER WORK FORCE DS-770, CON RESOLUCIÓN DE 600 X 600 DPI, ESCÁNER COLOR, ESCANEADO DÚPLEX, USB 3.0.</t>
  </si>
  <si>
    <t>NOBREAK SOLA BASIC NKBS DE 1000VA 8 CONTACTOS</t>
  </si>
  <si>
    <t>DISCO DURO EXTERNO ADATA HM900 DE 4TB, USB 3.0.</t>
  </si>
  <si>
    <t>ESCRITORIO DE ASERRIN COMPRIMIDO COLOR CAFÉ CON ESTRUCTURA METALICA COLOR GRIS 1.50M DE LARGO*0.75M DE ANCHO*0.75M DE ALTO, CON DOS CAJONES DE LADO DERECHO.</t>
  </si>
  <si>
    <t>BANCA FIESOLE CROMADA DE 4 PLAZAS</t>
  </si>
  <si>
    <t>ESCRITORIO SECRETARIAL: FABRICADO EN LAMINA DE PLASTICO 28 mm DE ESPESOR. MEDIDAS 1.20 X .75 X .75 mts. COLOR CAOBA. MODELO LPE-120. LINEA DECOR. MARC</t>
  </si>
  <si>
    <t>SILLA EJECUTIVA COLOR CAFÉ OSCURO FORRADO EN VINIL, IMITACIÓN PIEL, CON CODERAS, BASE DE 5 PATAS.</t>
  </si>
  <si>
    <t>ÉSCANER DUPLEX HP SCANJET PRO 2000 S1, RESOLUCIÓN DE 600 X 600 DPI, ÉSCANER A COLOR, USB 2.0 COLOR BLANCO.</t>
  </si>
  <si>
    <t>ESCRITORIO L VALENTINI MANUFACTURA ITALIANA MODELO 50694, SOPORTE COLOR NEGRO CON FRNAJA EN PLATA Y BASE COLOR CAFÉ CLARO, DOS CAJONES DEL LADO DERECHO.</t>
  </si>
  <si>
    <t>DISCO DURO 1TB TOSHIBA CC II N</t>
  </si>
  <si>
    <t>MULTIFUNCIONAL EPSON ECOTANK L6191, COLOR, INYECCIÓN DE TINTA, INALÁMBRICO, IMPRIME, ESCANEA Y COPIA.</t>
  </si>
  <si>
    <t>IMPRESORA HP LASERJET PRO P1102W MONOCROMATICAINALAMBRICA 19PPM 600X600 DPI 8 MB E PRINT</t>
  </si>
  <si>
    <t>SILLA EJECUTIVA, COLOR NEGRO, ASIENTOS Y RESPALDO TAPIZADOS EN PIEL Y TELA TIPO MESH, SOPORTE LUMBAR EN RESPALDO, AJUSTE DE ALTURA NEUMATICO, AJUSTE DE RESPALDO, CON DESCANZABRAZOS ACOJINADOS Y ABATIBLES, BASE DE ESTRELLA CON 5 RUEDAS</t>
  </si>
  <si>
    <t>MULTIFUNCIONAL BROTHER MFCL6900DW LASER, TINTA BLANCO Y NEGRO CON WIFI.</t>
  </si>
  <si>
    <t>DISCO DURO EXTERNO ADATA SPORT USB 3.0 HD710BK 2TB AZUL 2.5 PULG</t>
  </si>
  <si>
    <t>ESCRITORIO METROPOLITAN MODELO 4225</t>
  </si>
  <si>
    <t>ARCHIVERO METALICO COLOR NEGRO, DE 3 CAJONES</t>
  </si>
  <si>
    <t>COMPUTADORA DE ESCRITORIO HP 1155 ALL IN ONE BUSINESS  AMD E1-1500 4GB DVD RW 18.5 FREE DOS</t>
  </si>
  <si>
    <t>MAQUINA ELECTRICA BROTHER GX-6750 SP</t>
  </si>
  <si>
    <t>PUNTO DE ACCESO INALAMBRICO WI-FI UBIQUITI NETWORKS, UNIFI AP, IC:6545A-UAP. 802.11N 2.4 GHZ, 6W 27 DBM 300, BPS/600+2 ANTENAS, INCLUYE INYECTOR POE</t>
  </si>
  <si>
    <t>NOTEBOOK DELL INSPIRON 14 5458 INTEL CORE I3-5005U 4GB 1TB WIN 10 DVDRW 14 PULGADAS HD 1WTY</t>
  </si>
  <si>
    <t>ESCRITORIO L VALENTINI MANUFACTURA ITALIANA MODELO 50694, SOPORTE COLOR NEGRO CON FRNAJA EN PLATA Y BASE COLOR CAFÉ CLARO, CON DOS CAJONES</t>
  </si>
  <si>
    <t>SILLA SECRETARIAL COLOR NEGRO FORRADO EN TELA, CON 5 PATAS Y CODERAS ACOJINABLES.</t>
  </si>
  <si>
    <t>DELL ALL IN ONE 23.8",  PROCESADOR CORE I7, PRO WINDOWS, OPTIPLEX, MODELO 7450 AIO SERIES.</t>
  </si>
  <si>
    <t>LAPTOP DELL INSPIRON 15-3567: PROCESADOR INTEL CORE I5 7200U MEMEORIA DE 8GB DDR4, DISCO DE 1TB, PANTALLA DE 15.6 LED, VIDEO INTEL HD GRAPHICS 620, UNIDAD OPTICA DVD R/RW, S.O. WINDOWS 10 HOME.</t>
  </si>
  <si>
    <t>LAPTOP DELL INSPIRON 15-5567: PROCESADOR INTEL CORE I5 7200U MEMEORIA DE 8GB DDR4, DISCO DE 1TB, PANTALLA DE 15.6 LED, VIDEO INTEL HD GRAPHICS 620, UNIDAD OPTICA DVD R/RW, S.O. WINDOWS 10 HOME.</t>
  </si>
  <si>
    <t>LAPTO HP PROBOOK 440 G3</t>
  </si>
  <si>
    <t>COMPUTADORA DE ESCRITORIO HP INSPIRION 620, MONITOR DE PANTALLA PLANA, LCD, ANTIREFLEJO DE 20" EN DIAGONAL</t>
  </si>
  <si>
    <t>LAPTOP HP 15, PROCESADOR INTEL CORE I5-72000, 7TA GENERACIÓN; SISTEMA OPERATIVO WINDOWS 10 MEMORIA 8GB DDR4 2400 MHZ, GRÁFICOS DE VIDEO; INTEL HP GRAPHICS 620; DISCO DURO DE 1TB 5400 RPM SATA, UNIDAD MULTIMEDIA.</t>
  </si>
  <si>
    <t>LIBRERO CON ENTREPAÑOS Y PUERTAS EN MADERA  COMPRIMIDA CAFÉ CLARO 2 PUERTAS VERTICAL</t>
  </si>
  <si>
    <t>PLOTTER DE 44" DE DOBLE ROLLO CON APILADOR DE ALTA CAPACIDAD</t>
  </si>
  <si>
    <t>MULTIFUNCIONAL BROTHER MLFC-L6900DW, LASER ELECTROFOTOGRAFICO, PANTALLA TACTIL A COLOR DE 4.85", TAMAÑO DEL PAPEL HASTA 8.5" X 14", VELOCIDAD DE IMPRESIÓN HASTA 52 PPM, RESOLUCIÓN HASTA 1200X 1200 DPI, MEMORIA DE 1GB, DUPLEX AUTOMATICO.</t>
  </si>
  <si>
    <t>IMPRESORA BROTHER T500W MULTIFUNCIONAL, A COLOR, 100-120V</t>
  </si>
  <si>
    <t>DISCO DURO EXTERNO ADATA DASHDRIVE 1TB, HD710-1T, COLOR NEGRO/AMARILLO</t>
  </si>
  <si>
    <t>GABINETE UNIVERSAL REFORZADO. COLOR GRIS</t>
  </si>
  <si>
    <t>MULTIFUNCIONAL DE INYECCIÓN BROTHER MFC-T800W INKBENEFIT, IMPRESORA, COPIADORA, ESCANER Y FAX, SISTEMA DE TANQUE DE TINTA, WI-FI, USB.</t>
  </si>
  <si>
    <t>IMPRESORA MULTIFUNCIONAL BROTHER MFC-T800W, FAX, SCANER, COPIA, CON CONEXIÓN WIFI.</t>
  </si>
  <si>
    <t>IMPRESORA EPSON L210</t>
  </si>
  <si>
    <t>ÉSCANER DUPLEX WORK FORCE ES-400 CON RESOLUCIÓN DE 600 X 1200 DPI, ADF, USB 3.0.</t>
  </si>
  <si>
    <t>GABINETE UNIVERSAL REFORZADO. COLOR CAFÉ OSCURO.</t>
  </si>
  <si>
    <t>CAMARA DIGITAL, CON GPS INTEGRADO, 18.1 MP, PANTALLA LCD 3.0", ZOOM DIGITAL 4X, SENSOR DE IMAGEN MOS, VIDEO 4K UHD, CONECTIVIDAD BLUETOOTH WIFI INTEGRADA CON NFC Y ESTABILIZACIÓN DE IMAGEN ÓPTICA.</t>
  </si>
  <si>
    <t>ARCHIVERO METALICO REFORZADO DE 4 GAVETAS, COLOR NEGRO, DE 1.50 M DE ALTO, CON SEGURO</t>
  </si>
  <si>
    <t>MODULO EJECUTIVO EN U COLOR CAOBA VINO CON NEGRO, PEDESTAL CON CAJONES, CON LIBRERO DE SOBREPONER</t>
  </si>
  <si>
    <t>SILLA SECRETARIAL</t>
  </si>
  <si>
    <t>ESCRITORIO DE ASERRIN COMPRIMIDO COLOR CAFÉ 1.50M DE LARGO*0.75M DE ANCHO*0.75M DE ALTO, CON DOS CAJONES DE LADO DERECHO.</t>
  </si>
  <si>
    <t>NOTEBOOK LENOVO 4GB 1TB 14 PULGADAS DVD WIN 10 PLATA</t>
  </si>
  <si>
    <t>EQUIPO DE SONIDO( 2 BAFLES PASIVOS DE DOS VIAS, 2 CABLES DE CONEXIÓN PARA BAFLE, 1 CABLE DE ALIMENTACION , 1 CONSOLA CON REP. MP3.</t>
  </si>
  <si>
    <t>ARCHIVERO COLOR BEIGE DE CUATRO CAJONES CON LLAVE METALICO</t>
  </si>
  <si>
    <t>COMPUTADORA PROTEUS, PROC. INTEL CORE I3, 2GB RAM, 500 GBDD</t>
  </si>
  <si>
    <t>COMPUTADORA DE ESCRITORIO ELITEDESK 705 LED 18.5, 1366 X 768.</t>
  </si>
  <si>
    <t>ALL IN ONE HP ELITEONE 705 G2, PROCESADOR AMD A10 8750B, MEMEORIA DE 8GB DDR3L, DISCO DURO DE 1TB, PANTALLA DE 23 LED MULTI TOUCH, VIDEO RADEON R7, S.O WINDOWS 10 PRO.</t>
  </si>
  <si>
    <t>HP 18 AIO 18.5 PULGADAS CELERON 1800, 4GB, 500 GB FDOS 1/1/1 WARR</t>
  </si>
  <si>
    <t>ALL IN ONE HP 205 G3, PROCESADOR AMD E2  7110 (1.8 GHZ), MEMORIA DE 4GB DDR3L, DISCO DURO DE 1 TB, PANTALLA DE 19.5" LED, VIDEO RADEON R2, UNIDAD ÓPTICA DVDR/RW, S.O, WINDOWS 10.</t>
  </si>
  <si>
    <t>COMPUTADORA DE ESCRITORIO LENOVO C SERIES, RAM DE 2GB, CPU INTEL ATOM, D525, CON WEB CAM.</t>
  </si>
  <si>
    <t>COMPUTADORA DE ESCRITORIO LENOVO C SERIES C225, COLOR BLANCO PROCESADOR E450, PANTALLA LED 18.5" MEMORIA INTERNA DE 4 GB DISCO DURO DE 500 GB REPRODUCTOR DE DVD RW CAMARA WEP TECLADO Y MOUSE OPTIICO WINDOWS 7 HB SP1</t>
  </si>
  <si>
    <t>ALL IN ONE LENOVO C 260, 4GB RAM, CPUIJ1800, PANTALLA LED 19.5 ", PROCESADOR INTEL INSIDE, W 8.1, 20 V.</t>
  </si>
  <si>
    <t>MULTIFUNCIONAL DE SISTEMA CONTINUO L210 27PPM NEGRO 15PPM COLOR 600X1200</t>
  </si>
  <si>
    <t>BANCA TANDEM DE 3 PLAZAS</t>
  </si>
  <si>
    <t>ARCHIVERO METALICO COLOR GRIS DE CUATRO GAVETAS.</t>
  </si>
  <si>
    <t>MULTIFUNCIONAL DE TANQUES DE TINTA A COLOR MARCA EPSON ECOTANK L6171, IMPRESORA, COPIADORA, ESCÁNER, RESOLUCIÓN DE HASTA 4800 X 1200 DPI, WIFI, ETHERNET Y USB.</t>
  </si>
  <si>
    <t>MULTIFUNCIONAL EPSON L210 TINTA CONTINUA 600DPI 33 PPM, NEG 15 PPM</t>
  </si>
  <si>
    <t>ESCRITORIO DE ASERRIN COMPRIMIDO COLOR CAOBA CON ESTRUCTURA METALICA COLOR GRIS 1.20M DE LARGO*0.60M DE ANCHO*0.74M DE ALTO, CON DOS CAJONES DE LADO DERECHO</t>
  </si>
  <si>
    <t>DISCO DURO PORTÁTIL ADATA DASHDRIVE DURABLE HD710 DE 2TB A PRUEBA DE AGUA Y GOLPES, USB 3.0.</t>
  </si>
  <si>
    <t>CAMARA DIGITAL NIKON D5500, 24.2 MEGAPIXELES, LENTE 18-55 MM, CON WIFI, LENTE EXTERNO DE 55-300 MM.</t>
  </si>
  <si>
    <t>ALL IN ONE DELL INSPIRION 20 19.5 PULGADAS,INTEL CELERON N2840 2.58 GHz 2GB 500 GB NO DVD WIN8.1 BING</t>
  </si>
  <si>
    <t>DELL NB INSPIRON 14 300 SERIES, 3458 CI5-6200 4G.</t>
  </si>
  <si>
    <t>MULTIFUNCIONAL EPSON L555 WIFI</t>
  </si>
  <si>
    <t>NOTEBOOK DELL INSPIRON 3442, CEL 4GB, 500 GB, W8.1, 14 PULGADAS</t>
  </si>
  <si>
    <t>NOBREAK 4 CONTACTOS</t>
  </si>
  <si>
    <t>DISCO DURO EXTERNO  DASHDRIVE 1TB</t>
  </si>
  <si>
    <t>MUEBLE DE MADERA DE PINO PARA KIOSKO DE INFORMACION DE 1.90</t>
  </si>
  <si>
    <t>ESCRITORIO EN L QUATARRA</t>
  </si>
  <si>
    <t>SILLON SOFA EN VINIL COLOR CHOCOLATE</t>
  </si>
  <si>
    <t>PANTALLA LED 43 JVC SMART S143FS, CON SOPORTE.</t>
  </si>
  <si>
    <t>ROUTER CISCO RV345 DUAL WAN, CON 16 PUERTOS GIGABIT VPN CON SOPORTE PARA 10/100 TECNOLOGÍAS DE RED / 1000 BASE-T, 2 PUERTOS WAN (RJ-45), 2 PUERTOS USB PARA SOPORTAR MÓDEM 3G/4G, RENDIMIENTO TCP DE 900 MBPS.</t>
  </si>
  <si>
    <t>BANCA TANDEM DE 5 PLAZAS</t>
  </si>
  <si>
    <t>ESCRITORIO OVALADO COLOR CAFÉ CLARO, CON DOS CAJONES, LADO IQUIERO CAJON  CHICO, Y FRONTAL MEDIANO</t>
  </si>
  <si>
    <t>IMPRESORA MULTIFUNCIONAL L5290</t>
  </si>
  <si>
    <t>IMPRESORA MULTIFINCIONAL EPSON L14150</t>
  </si>
  <si>
    <t>IMPRESORA MULTIFINCIONAL EPSON L4150</t>
  </si>
  <si>
    <t>IMPRESORA PORTATIL HP 200</t>
  </si>
  <si>
    <t>MONITOR BENG 23.8" MARCA BENG MODELO GW248023.8" 5MS HDMI</t>
  </si>
  <si>
    <t>COMPUTADORA PORTATIL MARCA</t>
  </si>
  <si>
    <t>LENOVO IDAPAD 3 15IMH05 MODELO</t>
  </si>
  <si>
    <t>(81Y400UQIIM),</t>
  </si>
  <si>
    <t>FAMILIA DE</t>
  </si>
  <si>
    <t>PROCESADOR INTEL CORE</t>
  </si>
  <si>
    <t>5, PANTALLA DIAGONAL DE LA PANTALLA:39,6 CM.</t>
  </si>
  <si>
    <t>(15.8"). MEMORIA</t>
  </si>
  <si>
    <t>INTERNA: 8 GB EN RAM TIPO DE MEMORIA</t>
  </si>
  <si>
    <t>INTERA: DDR4-</t>
  </si>
  <si>
    <t>SDRAM, CAPACIDAD TOTAL DE ALMACENAJE</t>
  </si>
  <si>
    <t>1TB, TARJETA DE VIDEO</t>
  </si>
  <si>
    <t>COMPUTADORA PORTATIL MARCACERA ACER 3 MODELO (NX.HS5AL.02T) FAMILIA DE PROCESADOR INTEL CORE I5 ,PANTALLA DIAGONAL DE LA PANTALLA:39,6 (15.6") .TIPO DE MEMORIA INTERNA: DDR4-SDRAM, MEMORIA INTERNA:8GB (RAM) CAPACIDAD DE ALMACENAJE :1TB SISTEMA OPERATIVO WINDOWS 11</t>
  </si>
  <si>
    <t>IMPRESORA TIPO PLOTTEIR PARA IMIPRESION EN GRAN FORMATO MARCA HP MODELO (F9030A#B1 K), DESIGNJET T83036IN MFIP PRINTER DE 36 PULGADAS, CALIDAD DE IMPRESONEN COLOR.</t>
  </si>
  <si>
    <t>ESCIRITORIO MILENIUIM GAVETAS DERECHAS DE ALTA RESISTENCIA COLOR VINO CON MIEIDIDAS 75 X 150 X 75 CM,INCLUYE:2 ARCHIVEIROS BAJO ESCRITORIO CON 2 CAJONES PAPELEROS, CON CHAPA DE TRAMA</t>
  </si>
  <si>
    <t>ESCRIITORIO SECRETARIAL:PANELART CCON UN PEDESTAL DE 2 CAJONES, COLOR CHERRY DE 19MM, 1.50X.75X.75 MTS.</t>
  </si>
  <si>
    <t>SILLA TIPO SECRETARIAL MODELO CASPERTAPIZADO TEXTIL EN COLOR NEGRO, ARMADO EN PLASTICO EN ASIENTO Y RESPALDO ,REFORZADO CONACERO.</t>
  </si>
  <si>
    <t>ARCHIVERO</t>
  </si>
  <si>
    <t>METALICO PARA</t>
  </si>
  <si>
    <t>OFICINA MODELO</t>
  </si>
  <si>
    <t>ECONOVA DE 4</t>
  </si>
  <si>
    <t>GAVETAS</t>
  </si>
  <si>
    <t>133CMX.45 CM X 62</t>
  </si>
  <si>
    <t>CM, CON 4</t>
  </si>
  <si>
    <t>GAVETAS,MARCAGEBESA,EN COLOR GRIS.</t>
  </si>
  <si>
    <t>GABINETE VERTICAL METALICO PARA OFICINA DIMESIONES 180CMX 87 CM X 39CM CON 2 PUERTAS MARCA PRACTICO.</t>
  </si>
  <si>
    <t>SILLA DE VISITA TAPIZADA EN TELAS ISO DIMENSIONES 0.48 X0.45 X0.41CMFABRICADO A BASE DE PERFIL TABULAR DE ACERO DE 7/8 DE DIAM CALIBRE 20</t>
  </si>
  <si>
    <t>MESA DE JUNTAS DIMENSIONES 75X</t>
  </si>
  <si>
    <t>345 X 147CM. EN</t>
  </si>
  <si>
    <t>COLOR CON</t>
  </si>
  <si>
    <t>MELANINA GRIS</t>
  </si>
  <si>
    <t>FABRICADO CON</t>
  </si>
  <si>
    <t>BASE DE</t>
  </si>
  <si>
    <t>ESTRUCTURA</t>
  </si>
  <si>
    <t>TUBULAR DE</t>
  </si>
  <si>
    <t>ACERO DE 2 X 1</t>
  </si>
  <si>
    <t>PULGADAS EN</t>
  </si>
  <si>
    <t>CALIBRE 20</t>
  </si>
  <si>
    <t>RECUBIERTO CON MELANINA TERMO</t>
  </si>
  <si>
    <t>FUSIONADA DE</t>
  </si>
  <si>
    <t>28MM DE ESPESOR CAPACIDAD PARA</t>
  </si>
  <si>
    <t>10 PERSONAS</t>
  </si>
  <si>
    <t>CONJUNTO</t>
  </si>
  <si>
    <t>EJECUTIVO</t>
  </si>
  <si>
    <t>CONSTA DE</t>
  </si>
  <si>
    <t>ESCRITORIO DE 1.80 X 70 X 75 M M</t>
  </si>
  <si>
    <t>CON 2 CASE</t>
  </si>
  <si>
    <t>LATERAL DE 1.20 X</t>
  </si>
  <si>
    <t>50 X 75 M CON 2</t>
  </si>
  <si>
    <t>CAJONES Y UN</t>
  </si>
  <si>
    <t>ENTREPAÑO EN PANELAR DE 28MM</t>
  </si>
  <si>
    <t>L350</t>
  </si>
  <si>
    <t>Q8BK037577</t>
  </si>
  <si>
    <t>ADATA</t>
  </si>
  <si>
    <t>HD650</t>
  </si>
  <si>
    <t>1E3220136761</t>
  </si>
  <si>
    <t>LENOVO</t>
  </si>
  <si>
    <t xml:space="preserve">C SERIES </t>
  </si>
  <si>
    <t>VS30228161</t>
  </si>
  <si>
    <t>DIRECCIÓN DE PROTECCIÓN CIVIL</t>
  </si>
  <si>
    <t>SONY</t>
  </si>
  <si>
    <t>DSC-W610</t>
  </si>
  <si>
    <t>S/M</t>
  </si>
  <si>
    <t>S/N</t>
  </si>
  <si>
    <t>240 G6</t>
  </si>
  <si>
    <t>5CD8184R21</t>
  </si>
  <si>
    <t>DIRECCIÓN DE SEGURIDAD PÚBLICA Y TRÁNSITO MUNICIPAL</t>
  </si>
  <si>
    <t>S20-00</t>
  </si>
  <si>
    <t>MP05K1DY</t>
  </si>
  <si>
    <t>DSC-W800</t>
  </si>
  <si>
    <t>ASTRON</t>
  </si>
  <si>
    <t>SS-18</t>
  </si>
  <si>
    <t xml:space="preserve">BROTHER </t>
  </si>
  <si>
    <t>DCP-T500W</t>
  </si>
  <si>
    <t>U64050K6H880079</t>
  </si>
  <si>
    <t>HIKVISION</t>
  </si>
  <si>
    <t>POWER LITE S39</t>
  </si>
  <si>
    <t>X52M880556L</t>
  </si>
  <si>
    <t>ROYAL</t>
  </si>
  <si>
    <t>RA-1300</t>
  </si>
  <si>
    <t>GEBESA</t>
  </si>
  <si>
    <t>3CR2110VJC</t>
  </si>
  <si>
    <t>JUNTA MUNICIPAL PARA EL DESARROLLO INTEGRAL DE LA FAMILIA</t>
  </si>
  <si>
    <t>COMPAQ PRESARIO</t>
  </si>
  <si>
    <t>COMPAQ CQ-1407 LA</t>
  </si>
  <si>
    <t>3CR2100HCK</t>
  </si>
  <si>
    <t>INTEL CORE 5</t>
  </si>
  <si>
    <t>D4BX2C2</t>
  </si>
  <si>
    <t>INSPIRON 14</t>
  </si>
  <si>
    <t>38BX262</t>
  </si>
  <si>
    <t>6THJ0C2</t>
  </si>
  <si>
    <t>GR9L0P2</t>
  </si>
  <si>
    <t>ELITE800</t>
  </si>
  <si>
    <t>MXL4131P8X</t>
  </si>
  <si>
    <t>5CM3190BRX</t>
  </si>
  <si>
    <t>5CD8182YNM</t>
  </si>
  <si>
    <t>5CD8182YT8</t>
  </si>
  <si>
    <t>C260</t>
  </si>
  <si>
    <t>CS02422937</t>
  </si>
  <si>
    <t>DSC- W800</t>
  </si>
  <si>
    <t>TAM-MEX</t>
  </si>
  <si>
    <t>N/A</t>
  </si>
  <si>
    <t>RAMPE</t>
  </si>
  <si>
    <t>CANON</t>
  </si>
  <si>
    <t>A 2500</t>
  </si>
  <si>
    <t>P1963</t>
  </si>
  <si>
    <t>CARROCERIA</t>
  </si>
  <si>
    <t>SAUDER</t>
  </si>
  <si>
    <t>COMPAQ PRESARIO CQ1-140LA PC</t>
  </si>
  <si>
    <t>3CR21108RT</t>
  </si>
  <si>
    <t>OFICIALÍA MAYOR</t>
  </si>
  <si>
    <t>3CR2100HG8</t>
  </si>
  <si>
    <t>OPTIPLEX 3050</t>
  </si>
  <si>
    <t>DWFN3W2</t>
  </si>
  <si>
    <t xml:space="preserve">JUEZ CONCILIADOR </t>
  </si>
  <si>
    <t>INSPIRON 15</t>
  </si>
  <si>
    <t>45FBNJ2</t>
  </si>
  <si>
    <t xml:space="preserve">DELL </t>
  </si>
  <si>
    <t>INSPIRON 14 3458</t>
  </si>
  <si>
    <t>35BX2C2</t>
  </si>
  <si>
    <t>240 G5</t>
  </si>
  <si>
    <t>5CG6320T03</t>
  </si>
  <si>
    <t>205 G1 AIO</t>
  </si>
  <si>
    <t>4CE4020M63</t>
  </si>
  <si>
    <t>205 G1 ALL IN ONE</t>
  </si>
  <si>
    <t>4CE34800SX</t>
  </si>
  <si>
    <t>NIKON</t>
  </si>
  <si>
    <t>COOLPIX W300 N16D3</t>
  </si>
  <si>
    <t>HD710-1T</t>
  </si>
  <si>
    <t>1G4820004783</t>
  </si>
  <si>
    <t>L575</t>
  </si>
  <si>
    <t>W98Y274323</t>
  </si>
  <si>
    <t>SX400 IS</t>
  </si>
  <si>
    <t>882061017487</t>
  </si>
  <si>
    <t>DJPDJ22</t>
  </si>
  <si>
    <t>PRESIDENCIA MUNICIPAL 2020-2024</t>
  </si>
  <si>
    <t>L210</t>
  </si>
  <si>
    <t>S25K600539</t>
  </si>
  <si>
    <t>LG</t>
  </si>
  <si>
    <t>FHD 55LJ5400/5</t>
  </si>
  <si>
    <t>804RMQK4Q044</t>
  </si>
  <si>
    <t>3CR20802N8</t>
  </si>
  <si>
    <t>SECRETARÍA DE DESARROLLO SOCIAL Y ECONÓMICO</t>
  </si>
  <si>
    <t>COMPAQ</t>
  </si>
  <si>
    <t xml:space="preserve">CQ1-1407LA </t>
  </si>
  <si>
    <t>3CR20802Q8</t>
  </si>
  <si>
    <t>HSJPWB2</t>
  </si>
  <si>
    <t>PAVILION G4</t>
  </si>
  <si>
    <t>4CE348019D</t>
  </si>
  <si>
    <t>5CD8184PNV</t>
  </si>
  <si>
    <t>C 260</t>
  </si>
  <si>
    <t>CS02386740</t>
  </si>
  <si>
    <t>DCP-T700W</t>
  </si>
  <si>
    <t>Q64051A7H111287</t>
  </si>
  <si>
    <t>HD710P-1T</t>
  </si>
  <si>
    <t>1K3820303261</t>
  </si>
  <si>
    <t>JBL</t>
  </si>
  <si>
    <t>16DSP DIGITAL MULIEFECT</t>
  </si>
  <si>
    <t>MIX-3008DUSB</t>
  </si>
  <si>
    <t>POWER SHOT D30</t>
  </si>
  <si>
    <t>252051800342</t>
  </si>
  <si>
    <t>CONSOLA BACK-STAGE                    BAFLE - JYB</t>
  </si>
  <si>
    <t>8M4</t>
  </si>
  <si>
    <t>KAISER</t>
  </si>
  <si>
    <t>3008DUSB</t>
  </si>
  <si>
    <t>NA</t>
  </si>
  <si>
    <t>022051002512</t>
  </si>
  <si>
    <t>X2H8119567</t>
  </si>
  <si>
    <t>BROTHER</t>
  </si>
  <si>
    <t>MFC T800W</t>
  </si>
  <si>
    <t>U64052F6H681878</t>
  </si>
  <si>
    <t>B581A</t>
  </si>
  <si>
    <t>WKHK000998</t>
  </si>
  <si>
    <t>APPLE</t>
  </si>
  <si>
    <t>A1534</t>
  </si>
  <si>
    <t>C02SY1KTGTHT</t>
  </si>
  <si>
    <t>SECRETARÍA DE LA TESORERÍA MUNICIPAL</t>
  </si>
  <si>
    <t>INSPIRON 14-3459</t>
  </si>
  <si>
    <t>69N4F82</t>
  </si>
  <si>
    <t>4ZBLB12</t>
  </si>
  <si>
    <t xml:space="preserve"> INSPIRON 24 3459 </t>
  </si>
  <si>
    <t>80FH772</t>
  </si>
  <si>
    <t>INSPIRON 203048 SERIENS</t>
  </si>
  <si>
    <t>DRBY822</t>
  </si>
  <si>
    <t>D5BX2C2</t>
  </si>
  <si>
    <t>5T23FT2</t>
  </si>
  <si>
    <t>D631QF2</t>
  </si>
  <si>
    <t>53ROQF2</t>
  </si>
  <si>
    <t>205G1</t>
  </si>
  <si>
    <t>4CE4020LB2</t>
  </si>
  <si>
    <t>RTL8723BE</t>
  </si>
  <si>
    <t>TX2-RTL8723BE</t>
  </si>
  <si>
    <t>5CG6320QCK</t>
  </si>
  <si>
    <t>HP 205 GI AIO BUSINESS</t>
  </si>
  <si>
    <t>4CE348014Z</t>
  </si>
  <si>
    <t>CS02648376</t>
  </si>
  <si>
    <t>S145</t>
  </si>
  <si>
    <t>PF19S0FF</t>
  </si>
  <si>
    <t>80Q6</t>
  </si>
  <si>
    <t>PF0G7201</t>
  </si>
  <si>
    <t>W98Y321506</t>
  </si>
  <si>
    <t>DS-770</t>
  </si>
  <si>
    <t>X3FX007978</t>
  </si>
  <si>
    <t>272051001093</t>
  </si>
  <si>
    <t>WKHK001087</t>
  </si>
  <si>
    <t xml:space="preserve">SOLA BASIC </t>
  </si>
  <si>
    <t>NBKS 1000</t>
  </si>
  <si>
    <t>E16K16385</t>
  </si>
  <si>
    <t>HD720-1T</t>
  </si>
  <si>
    <t>1H5220144269</t>
  </si>
  <si>
    <t>HM900</t>
  </si>
  <si>
    <t>1H1420052953</t>
  </si>
  <si>
    <t>FIESOLE</t>
  </si>
  <si>
    <t>TOP SEATED</t>
  </si>
  <si>
    <t>LPE-120</t>
  </si>
  <si>
    <t>2000 S1</t>
  </si>
  <si>
    <t>CN92IA10DK</t>
  </si>
  <si>
    <t>W98Y263184</t>
  </si>
  <si>
    <t>TOSHIBA</t>
  </si>
  <si>
    <t>DTC810</t>
  </si>
  <si>
    <t>X6CDT1SNT4JE</t>
  </si>
  <si>
    <t>L6191</t>
  </si>
  <si>
    <t>X4CM000276</t>
  </si>
  <si>
    <t>P1102W</t>
  </si>
  <si>
    <t>VNB4105089</t>
  </si>
  <si>
    <t>MFC-L6900DW</t>
  </si>
  <si>
    <t>U64209B6N155965</t>
  </si>
  <si>
    <t>HD710BK</t>
  </si>
  <si>
    <t>272051001794</t>
  </si>
  <si>
    <t>HP 155 ALL IN ONE</t>
  </si>
  <si>
    <t>5CM31500RK</t>
  </si>
  <si>
    <t>GX-6750</t>
  </si>
  <si>
    <t>A2K662937</t>
  </si>
  <si>
    <t>UBIQUITI NETWORKS</t>
  </si>
  <si>
    <t>6545A-UAP</t>
  </si>
  <si>
    <t>1413K0418D628425D</t>
  </si>
  <si>
    <t>INSPIRION 14</t>
  </si>
  <si>
    <t>2936D72</t>
  </si>
  <si>
    <t>272051001792</t>
  </si>
  <si>
    <t>W98Y274322</t>
  </si>
  <si>
    <t>C8FBNJ2</t>
  </si>
  <si>
    <t>SECRETARÍA DE OBRAS PÚBLICAS, DESARROLLO URBANO, VIVIENDA Y MOVILIDAD.</t>
  </si>
  <si>
    <t>C1R0QF2</t>
  </si>
  <si>
    <t>7450 AIO SERIES</t>
  </si>
  <si>
    <t>C6KZ7M2</t>
  </si>
  <si>
    <t>78FBNJ2</t>
  </si>
  <si>
    <t>5BK0QF2</t>
  </si>
  <si>
    <t>79FBNJ2</t>
  </si>
  <si>
    <t>G6FBNJ2</t>
  </si>
  <si>
    <t>INSPIRON 15-3567</t>
  </si>
  <si>
    <t>JFXBLJ2</t>
  </si>
  <si>
    <t>INSPIRON 15-5567</t>
  </si>
  <si>
    <t>C7Y9J22</t>
  </si>
  <si>
    <t>93R0QF2</t>
  </si>
  <si>
    <t>PROBOOK 440 G3</t>
  </si>
  <si>
    <t>5CD6470F3L</t>
  </si>
  <si>
    <t>INSPIRION 620</t>
  </si>
  <si>
    <t>TS00007004</t>
  </si>
  <si>
    <t>15-BS015LA</t>
  </si>
  <si>
    <t>CND8086H02</t>
  </si>
  <si>
    <t>IPF850</t>
  </si>
  <si>
    <t>AAPP0364</t>
  </si>
  <si>
    <t>U64209F7N483437</t>
  </si>
  <si>
    <t>U64050G6H700251</t>
  </si>
  <si>
    <t>1G4320017704</t>
  </si>
  <si>
    <t>MFC-T800W</t>
  </si>
  <si>
    <t>U64052H6H782540</t>
  </si>
  <si>
    <t>U64052C7H242574</t>
  </si>
  <si>
    <t>S25K311893</t>
  </si>
  <si>
    <t>U64209C6N164786</t>
  </si>
  <si>
    <t>X2H8001476</t>
  </si>
  <si>
    <t>U64209G6N254626</t>
  </si>
  <si>
    <t>PANASONIC</t>
  </si>
  <si>
    <t>LUMIX DMC-ZS30</t>
  </si>
  <si>
    <t>FB3HA001557</t>
  </si>
  <si>
    <t>SECRETARÍA DE PLANEACIÓN Y EVALUACIÓN</t>
  </si>
  <si>
    <t>S400U</t>
  </si>
  <si>
    <t>CB21252524</t>
  </si>
  <si>
    <t>SECRETARÍA DE SERVICIOS PÚBLICOS MUNICIPALES</t>
  </si>
  <si>
    <t>STEREN</t>
  </si>
  <si>
    <t>BAF-515</t>
  </si>
  <si>
    <t>3CR21005WJ</t>
  </si>
  <si>
    <t>BENQ</t>
  </si>
  <si>
    <t>GL95 A</t>
  </si>
  <si>
    <t>ET14D05647019</t>
  </si>
  <si>
    <t>SECRETARÍA GENERAL MUNICIPAL</t>
  </si>
  <si>
    <t>3CR208028D</t>
  </si>
  <si>
    <t>3CR21005XR</t>
  </si>
  <si>
    <t>ELITEDESK 705</t>
  </si>
  <si>
    <t>CPU: MXL6412J86 - MONITOR: 3CQ6341JBJ</t>
  </si>
  <si>
    <t>ELITEONE 705 G2</t>
  </si>
  <si>
    <t>MXL6512DHL</t>
  </si>
  <si>
    <t>HP 18 ALL IN ONE</t>
  </si>
  <si>
    <t>4CE43405ZK</t>
  </si>
  <si>
    <t>205 G3</t>
  </si>
  <si>
    <t>88CC7430540</t>
  </si>
  <si>
    <t>C SERIES</t>
  </si>
  <si>
    <t>VS30228082</t>
  </si>
  <si>
    <t>C SERIES C225</t>
  </si>
  <si>
    <t>QS00543669</t>
  </si>
  <si>
    <t>CS02423849</t>
  </si>
  <si>
    <t>DSC-W800/DC E33</t>
  </si>
  <si>
    <t>S25K602358</t>
  </si>
  <si>
    <t>L-3102</t>
  </si>
  <si>
    <t>L6171</t>
  </si>
  <si>
    <t>X4ER046207</t>
  </si>
  <si>
    <t>S25K518812</t>
  </si>
  <si>
    <t>HD710</t>
  </si>
  <si>
    <t>1H1020023145</t>
  </si>
  <si>
    <t>D5500</t>
  </si>
  <si>
    <t>INSPIRION 20</t>
  </si>
  <si>
    <t>JNQ7342</t>
  </si>
  <si>
    <t>UNIDAD DE APOYO</t>
  </si>
  <si>
    <t>95BX2C2</t>
  </si>
  <si>
    <t>L555</t>
  </si>
  <si>
    <t>S4VY106774</t>
  </si>
  <si>
    <t>FORZA</t>
  </si>
  <si>
    <t>ISL-511</t>
  </si>
  <si>
    <t>3113A0027</t>
  </si>
  <si>
    <t>HV610</t>
  </si>
  <si>
    <t>1E2120147779</t>
  </si>
  <si>
    <t>JVC</t>
  </si>
  <si>
    <t>S143FS</t>
  </si>
  <si>
    <t>CISCO</t>
  </si>
  <si>
    <t>RV345</t>
  </si>
  <si>
    <t>PSZ22501HTL</t>
  </si>
  <si>
    <t>A-135-5P</t>
  </si>
  <si>
    <t xml:space="preserve">EPSON </t>
  </si>
  <si>
    <t xml:space="preserve">BENG </t>
  </si>
  <si>
    <t>GW248023.8</t>
  </si>
  <si>
    <t>HACER</t>
  </si>
  <si>
    <t>DDR4</t>
  </si>
  <si>
    <t>(F9030A#B1 K</t>
  </si>
  <si>
    <t xml:space="preserve">DATOS </t>
  </si>
  <si>
    <t>CARACTERISTICAS</t>
  </si>
  <si>
    <t>VALORES</t>
  </si>
  <si>
    <t>LOCALIZACION FÍSICA DEL BIEN</t>
  </si>
  <si>
    <t>DATOS DE ADQUISICION O ALTA</t>
  </si>
  <si>
    <t>DATOS DEL RESGUARDANTE</t>
  </si>
  <si>
    <t>MOTIVO POR EL CUAL NO HA SIDO ASIGNADO</t>
  </si>
  <si>
    <t>DATOS DE LA BAJA</t>
  </si>
  <si>
    <t>COMENTARIO</t>
  </si>
  <si>
    <t>SUBCUENTA ARMONIZADA</t>
  </si>
  <si>
    <t>CÓDIGO DE LA PARTIDA ESPECIFICA</t>
  </si>
  <si>
    <t>NÚM. DE INVENTARIO</t>
  </si>
  <si>
    <t>TIPO DE POSESIÓN</t>
  </si>
  <si>
    <t>DESCRIPCIÓN DEL BIEN</t>
  </si>
  <si>
    <t>NÚM. DE SERIE</t>
  </si>
  <si>
    <t xml:space="preserve">ESTADO DEL BIEN </t>
  </si>
  <si>
    <t xml:space="preserve">COSTO DE ADQUISICIÓN </t>
  </si>
  <si>
    <t>DEPRECIACIÓN ACUMULADA</t>
  </si>
  <si>
    <t>VALOR EN LIBROS</t>
  </si>
  <si>
    <t>PÓLIZA No.</t>
  </si>
  <si>
    <t>FECHA DE POLIZA</t>
  </si>
  <si>
    <t>DOCUMENTO QUE AMPARE LA PROPIEDAD DEL BIEN</t>
  </si>
  <si>
    <t>FECHA DEL DOCUMENTO</t>
  </si>
  <si>
    <t>AREA RESPONSABLE</t>
  </si>
  <si>
    <t>AREA PRESUPUESTAL</t>
  </si>
  <si>
    <t>FECHA DE ADQUISICION O ALTA</t>
  </si>
  <si>
    <t xml:space="preserve">TIPO DE ALTA
 </t>
  </si>
  <si>
    <t>RFC</t>
  </si>
  <si>
    <t>NOMBRE (S)</t>
  </si>
  <si>
    <t>FECHA DEL RESGUARDO</t>
  </si>
  <si>
    <t>FECHA DE BAJA</t>
  </si>
  <si>
    <t>TIPO DE BAJA</t>
  </si>
  <si>
    <t>DOCUMENTO QUE AMPARA LA BAJA</t>
  </si>
  <si>
    <t>FECHA DE PÓLIZA</t>
  </si>
  <si>
    <t>1.2.4.1.3</t>
  </si>
  <si>
    <t>5150012023-000</t>
  </si>
  <si>
    <t>I</t>
  </si>
  <si>
    <t>COMPUTADORA HP ALL IN ONE 205G422</t>
  </si>
  <si>
    <t>205 G4 22</t>
  </si>
  <si>
    <t>E142692</t>
  </si>
  <si>
    <t>N</t>
  </si>
  <si>
    <t>C00147</t>
  </si>
  <si>
    <t>CFDI</t>
  </si>
  <si>
    <t>CM</t>
  </si>
  <si>
    <t xml:space="preserve">FAUSTINO BAUTISTA RAMÍREZ </t>
  </si>
  <si>
    <t>NUNGUNA</t>
  </si>
  <si>
    <t>5150012023-001</t>
  </si>
  <si>
    <t xml:space="preserve">SERVIDOR DELL </t>
  </si>
  <si>
    <t>POWEREDGE</t>
  </si>
  <si>
    <t>T40INTEL XEON E-222</t>
  </si>
  <si>
    <t>C00148</t>
  </si>
  <si>
    <t>5150012023-002</t>
  </si>
  <si>
    <t xml:space="preserve">ESCANER </t>
  </si>
  <si>
    <t xml:space="preserve">DUPLEX </t>
  </si>
  <si>
    <t>FUJITSU</t>
  </si>
  <si>
    <t>FI-6130Z</t>
  </si>
  <si>
    <t>C00149</t>
  </si>
  <si>
    <t>5150012023-003</t>
  </si>
  <si>
    <t xml:space="preserve">MINI PC INTEL </t>
  </si>
  <si>
    <t>CY XPC</t>
  </si>
  <si>
    <t>PROC.N5105</t>
  </si>
  <si>
    <t>GK3 PRO</t>
  </si>
  <si>
    <t>C00481</t>
  </si>
  <si>
    <t>5150012023-004</t>
  </si>
  <si>
    <t>IMPRESORA MULTIFUNCIONAL EPSON</t>
  </si>
  <si>
    <t>L3210</t>
  </si>
  <si>
    <t>X8HJ052512</t>
  </si>
  <si>
    <t>C00471</t>
  </si>
  <si>
    <t>REGLAMENTOS Y ESPECTACULO</t>
  </si>
  <si>
    <t xml:space="preserve">PEDRO SANJUAN BALTAZAR </t>
  </si>
  <si>
    <t>5150012023-005</t>
  </si>
  <si>
    <t xml:space="preserve">SCANNER EPSON </t>
  </si>
  <si>
    <t>X8PZ120745</t>
  </si>
  <si>
    <t>C00442</t>
  </si>
  <si>
    <t xml:space="preserve">LUCINA RODRIGUEZ CANALES </t>
  </si>
  <si>
    <t>5150012023-006</t>
  </si>
  <si>
    <t>IMPRESORA MULTIFUNCIONAL BROTHER</t>
  </si>
  <si>
    <t>T-220</t>
  </si>
  <si>
    <t>INKEFIT</t>
  </si>
  <si>
    <t>C00441</t>
  </si>
  <si>
    <t xml:space="preserve">DIF MUNICIPAL </t>
  </si>
  <si>
    <t xml:space="preserve">JULIAN HERNANDEZ BAUTISTA </t>
  </si>
  <si>
    <t>5150012023-007</t>
  </si>
  <si>
    <t xml:space="preserve">LAPTOP HP </t>
  </si>
  <si>
    <t xml:space="preserve">HP </t>
  </si>
  <si>
    <t>CELERON N 4500</t>
  </si>
  <si>
    <t>WINDOWS 11</t>
  </si>
  <si>
    <r>
      <t xml:space="preserve">V.U.
</t>
    </r>
    <r>
      <rPr>
        <sz val="10"/>
        <color theme="1"/>
        <rFont val="Arial Narrow"/>
        <family val="2"/>
      </rPr>
      <t>(meses)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</si>
</sst>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mmmm&quot; de  &quot;yyyy"/>
    <numFmt numFmtId="165" formatCode="&quot;$&quot;#,##0.00"/>
  </numFmts>
  <fonts count="33" x14ac:knownFonts="1">
    <font>
      <sz val="11"/>
      <color theme="1"/>
      <name val="Calibri"/>
      <family val="2"/>
      <scheme val="minor"/>
    </font>
    <font>
      <b/>
      <sz val="11"/>
      <color theme="1"/>
      <name val="Calibri"/>
      <family val="2"/>
      <scheme val="minor"/>
    </font>
    <font>
      <b/>
      <sz val="16"/>
      <color theme="1"/>
      <name val="Calibri"/>
      <family val="2"/>
      <scheme val="minor"/>
    </font>
    <font>
      <b/>
      <sz val="18"/>
      <name val="Calibri"/>
      <family val="2"/>
      <scheme val="minor"/>
    </font>
    <font>
      <sz val="10"/>
      <color theme="1"/>
      <name val="Calibri"/>
      <family val="2"/>
      <scheme val="minor"/>
    </font>
    <font>
      <sz val="11"/>
      <color theme="0"/>
      <name val="Calibri"/>
      <family val="2"/>
      <scheme val="minor"/>
    </font>
    <font>
      <b/>
      <sz val="18"/>
      <color theme="1"/>
      <name val="Calibri"/>
      <family val="2"/>
      <scheme val="minor"/>
    </font>
    <font>
      <sz val="11"/>
      <name val="Calibri"/>
      <family val="2"/>
      <scheme val="minor"/>
    </font>
    <font>
      <b/>
      <sz val="14"/>
      <name val="Calibri"/>
      <family val="2"/>
      <scheme val="minor"/>
    </font>
    <font>
      <b/>
      <sz val="11"/>
      <name val="Calibri"/>
      <family val="2"/>
      <scheme val="minor"/>
    </font>
    <font>
      <sz val="12"/>
      <name val="Calibri"/>
      <family val="2"/>
      <scheme val="minor"/>
    </font>
    <font>
      <sz val="14"/>
      <name val="Calibri"/>
      <family val="2"/>
      <scheme val="minor"/>
    </font>
    <font>
      <sz val="18"/>
      <name val="Calibri"/>
      <family val="2"/>
      <scheme val="minor"/>
    </font>
    <font>
      <b/>
      <sz val="12"/>
      <name val="Calibri"/>
      <family val="2"/>
      <scheme val="minor"/>
    </font>
    <font>
      <b/>
      <sz val="14"/>
      <color theme="1"/>
      <name val="Calibri"/>
      <family val="2"/>
      <scheme val="minor"/>
    </font>
    <font>
      <sz val="16"/>
      <color theme="1"/>
      <name val="Calibri"/>
      <family val="2"/>
      <scheme val="minor"/>
    </font>
    <font>
      <b/>
      <sz val="9"/>
      <color theme="1"/>
      <name val="Calibri"/>
      <family val="2"/>
      <scheme val="minor"/>
    </font>
    <font>
      <sz val="11"/>
      <color theme="1"/>
      <name val="Calibri"/>
      <family val="2"/>
      <scheme val="minor"/>
    </font>
    <font>
      <b/>
      <sz val="14"/>
      <name val="Arial"/>
      <family val="2"/>
    </font>
    <font>
      <b/>
      <sz val="10"/>
      <name val="Arial"/>
      <family val="2"/>
    </font>
    <font>
      <sz val="12"/>
      <name val="Arial"/>
      <family val="2"/>
    </font>
    <font>
      <b/>
      <sz val="11"/>
      <name val="Arial"/>
      <family val="2"/>
    </font>
    <font>
      <sz val="9"/>
      <color indexed="81"/>
      <name val="Tahoma"/>
      <family val="2"/>
    </font>
    <font>
      <b/>
      <sz val="9"/>
      <color indexed="81"/>
      <name val="Tahoma"/>
      <family val="2"/>
    </font>
    <font>
      <b/>
      <sz val="9"/>
      <color theme="1"/>
      <name val="Arial Narrow"/>
      <family val="2"/>
    </font>
    <font>
      <sz val="9"/>
      <color theme="1"/>
      <name val="Arial Narrow"/>
      <family val="2"/>
    </font>
    <font>
      <b/>
      <sz val="9"/>
      <name val="Arial Narrow"/>
      <family val="2"/>
    </font>
    <font>
      <sz val="9"/>
      <name val="Arial Narrow"/>
      <family val="2"/>
    </font>
    <font>
      <sz val="10"/>
      <color theme="1"/>
      <name val="Arial Narrow"/>
      <family val="2"/>
    </font>
    <font>
      <b/>
      <sz val="10"/>
      <color theme="1"/>
      <name val="Arial Narrow"/>
      <family val="2"/>
    </font>
    <font>
      <b/>
      <sz val="10"/>
      <name val="Arial Narrow"/>
      <family val="2"/>
    </font>
    <font>
      <sz val="10"/>
      <name val="Arial Narrow"/>
      <family val="2"/>
    </font>
    <font>
      <sz val="10"/>
      <color rgb="FF000000"/>
      <name val="Arial Narrow"/>
      <family val="2"/>
    </font>
  </fonts>
  <fills count="1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rgb="FF7030A0"/>
        <bgColor indexed="64"/>
      </patternFill>
    </fill>
    <fill>
      <patternFill patternType="solid">
        <fgColor theme="0" tint="-0.249977111117893"/>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44" fontId="17" fillId="0" borderId="0" applyFont="0" applyFill="0" applyBorder="0" applyAlignment="0" applyProtection="0"/>
  </cellStyleXfs>
  <cellXfs count="318">
    <xf numFmtId="0" fontId="0" fillId="0" borderId="0" xfId="0"/>
    <xf numFmtId="4" fontId="0" fillId="0" borderId="1" xfId="0" applyNumberFormat="1" applyBorder="1" applyProtection="1">
      <protection locked="0" hidden="1"/>
    </xf>
    <xf numFmtId="0" fontId="0" fillId="2" borderId="0" xfId="0" applyFill="1" applyProtection="1">
      <protection locked="0"/>
    </xf>
    <xf numFmtId="0" fontId="1" fillId="2" borderId="0" xfId="0" applyFont="1" applyFill="1" applyProtection="1">
      <protection locked="0"/>
    </xf>
    <xf numFmtId="0" fontId="0" fillId="0" borderId="0" xfId="0" applyProtection="1">
      <protection locked="0"/>
    </xf>
    <xf numFmtId="14" fontId="0" fillId="4" borderId="0" xfId="0" applyNumberFormat="1" applyFill="1" applyProtection="1">
      <protection locked="0"/>
    </xf>
    <xf numFmtId="0" fontId="1" fillId="0" borderId="1" xfId="0" applyFont="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 xfId="0" applyBorder="1" applyProtection="1">
      <protection locked="0"/>
    </xf>
    <xf numFmtId="4" fontId="0" fillId="0" borderId="1" xfId="0" applyNumberFormat="1" applyBorder="1" applyProtection="1">
      <protection locked="0"/>
    </xf>
    <xf numFmtId="14" fontId="0" fillId="0" borderId="1" xfId="0" applyNumberFormat="1" applyBorder="1" applyProtection="1">
      <protection locked="0" hidden="1"/>
    </xf>
    <xf numFmtId="4" fontId="0" fillId="0" borderId="0" xfId="0" applyNumberFormat="1" applyBorder="1" applyAlignment="1" applyProtection="1">
      <alignment horizontal="center" vertical="center"/>
      <protection locked="0"/>
    </xf>
    <xf numFmtId="14" fontId="0" fillId="0" borderId="2" xfId="0" applyNumberFormat="1" applyBorder="1" applyProtection="1">
      <protection locked="0" hidden="1"/>
    </xf>
    <xf numFmtId="4" fontId="0" fillId="0" borderId="1" xfId="0" applyNumberFormat="1" applyFont="1" applyFill="1" applyBorder="1" applyProtection="1">
      <protection locked="0"/>
    </xf>
    <xf numFmtId="14" fontId="0" fillId="0" borderId="1" xfId="0" applyNumberFormat="1" applyFont="1" applyBorder="1" applyProtection="1">
      <protection locked="0"/>
    </xf>
    <xf numFmtId="4" fontId="0" fillId="0" borderId="1" xfId="0" applyNumberFormat="1" applyFont="1" applyBorder="1" applyProtection="1">
      <protection locked="0"/>
    </xf>
    <xf numFmtId="0" fontId="0" fillId="0" borderId="1" xfId="0" applyFont="1" applyBorder="1" applyAlignment="1" applyProtection="1">
      <alignment horizontal="center"/>
      <protection locked="0"/>
    </xf>
    <xf numFmtId="0" fontId="1" fillId="5" borderId="1" xfId="0" applyFont="1" applyFill="1" applyBorder="1" applyAlignment="1">
      <alignment horizontal="center" vertical="center"/>
    </xf>
    <xf numFmtId="14" fontId="0" fillId="5" borderId="1" xfId="0" applyNumberFormat="1" applyFill="1" applyBorder="1" applyAlignment="1">
      <alignment horizontal="center" vertical="center"/>
    </xf>
    <xf numFmtId="0" fontId="1" fillId="6" borderId="1" xfId="0" applyFont="1" applyFill="1" applyBorder="1" applyAlignment="1">
      <alignment horizontal="center" vertical="center"/>
    </xf>
    <xf numFmtId="0" fontId="0" fillId="0" borderId="0" xfId="0" quotePrefix="1" applyAlignment="1">
      <alignment horizontal="center"/>
    </xf>
    <xf numFmtId="0" fontId="1" fillId="7" borderId="1" xfId="0" applyFont="1" applyFill="1" applyBorder="1" applyAlignment="1">
      <alignment horizontal="center" vertical="center"/>
    </xf>
    <xf numFmtId="0" fontId="1" fillId="8" borderId="1" xfId="0" applyFont="1" applyFill="1" applyBorder="1" applyAlignment="1">
      <alignment horizontal="center" vertical="center"/>
    </xf>
    <xf numFmtId="14" fontId="0" fillId="7" borderId="1" xfId="0" applyNumberFormat="1" applyFill="1" applyBorder="1" applyAlignment="1">
      <alignment horizontal="center" vertical="center"/>
    </xf>
    <xf numFmtId="14" fontId="0" fillId="5" borderId="1" xfId="0" applyNumberFormat="1" applyFont="1" applyFill="1" applyBorder="1" applyAlignment="1">
      <alignment horizontal="center" vertical="center"/>
    </xf>
    <xf numFmtId="14" fontId="0" fillId="6"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0" fontId="0" fillId="3" borderId="1" xfId="0" applyFill="1" applyBorder="1"/>
    <xf numFmtId="0" fontId="1" fillId="3" borderId="1" xfId="0" applyFont="1" applyFill="1" applyBorder="1" applyAlignment="1">
      <alignment horizontal="center"/>
    </xf>
    <xf numFmtId="14" fontId="0" fillId="3" borderId="1" xfId="0" applyNumberFormat="1" applyFill="1" applyBorder="1" applyAlignment="1">
      <alignment horizontal="center"/>
    </xf>
    <xf numFmtId="1" fontId="0" fillId="6" borderId="1" xfId="0" applyNumberFormat="1" applyFill="1" applyBorder="1" applyAlignment="1">
      <alignment horizontal="center" vertical="center"/>
    </xf>
    <xf numFmtId="1" fontId="0" fillId="7" borderId="1" xfId="0" applyNumberFormat="1" applyFill="1" applyBorder="1" applyAlignment="1">
      <alignment horizontal="center" vertical="center"/>
    </xf>
    <xf numFmtId="1" fontId="0" fillId="8" borderId="1" xfId="0" applyNumberFormat="1" applyFill="1" applyBorder="1" applyAlignment="1">
      <alignment horizontal="center" vertical="center"/>
    </xf>
    <xf numFmtId="14" fontId="0" fillId="0" borderId="1" xfId="0" applyNumberFormat="1" applyFont="1" applyFill="1" applyBorder="1" applyProtection="1">
      <protection locked="0"/>
    </xf>
    <xf numFmtId="0" fontId="0" fillId="2" borderId="0" xfId="0" applyFill="1"/>
    <xf numFmtId="0" fontId="0" fillId="2" borderId="0" xfId="0" applyFill="1" applyBorder="1"/>
    <xf numFmtId="0" fontId="6" fillId="9" borderId="1" xfId="0" applyFont="1" applyFill="1" applyBorder="1" applyAlignment="1">
      <alignment horizontal="center" vertical="center"/>
    </xf>
    <xf numFmtId="0" fontId="0" fillId="10" borderId="1" xfId="0" applyFill="1" applyBorder="1"/>
    <xf numFmtId="0" fontId="0" fillId="5" borderId="1" xfId="0" applyFill="1" applyBorder="1"/>
    <xf numFmtId="0" fontId="7" fillId="2" borderId="0" xfId="0" applyFont="1" applyFill="1"/>
    <xf numFmtId="0" fontId="7" fillId="2" borderId="0" xfId="0" applyFont="1" applyFill="1" applyAlignment="1">
      <alignment horizontal="center"/>
    </xf>
    <xf numFmtId="0" fontId="7" fillId="2" borderId="1" xfId="0" applyFont="1" applyFill="1" applyBorder="1" applyAlignment="1">
      <alignment horizontal="center"/>
    </xf>
    <xf numFmtId="0" fontId="8" fillId="2" borderId="1" xfId="0" applyFont="1" applyFill="1" applyBorder="1" applyAlignment="1">
      <alignment horizontal="center" vertical="center"/>
    </xf>
    <xf numFmtId="0" fontId="7" fillId="2" borderId="1" xfId="0" applyFont="1" applyFill="1" applyBorder="1"/>
    <xf numFmtId="0" fontId="9" fillId="2" borderId="1" xfId="0" applyFont="1" applyFill="1" applyBorder="1" applyAlignment="1">
      <alignment horizontal="center"/>
    </xf>
    <xf numFmtId="0" fontId="13"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1" fillId="2" borderId="0" xfId="0" applyFont="1" applyFill="1" applyAlignment="1">
      <alignment horizontal="center"/>
    </xf>
    <xf numFmtId="0" fontId="0" fillId="2" borderId="1" xfId="0" applyFill="1" applyBorder="1" applyAlignment="1">
      <alignment horizontal="center" vertical="center"/>
    </xf>
    <xf numFmtId="0" fontId="0" fillId="2" borderId="0" xfId="0" applyFill="1" applyAlignment="1"/>
    <xf numFmtId="0" fontId="5" fillId="2" borderId="0" xfId="0" applyFont="1" applyFill="1"/>
    <xf numFmtId="0" fontId="1" fillId="2" borderId="1" xfId="0" applyFont="1" applyFill="1" applyBorder="1" applyAlignment="1">
      <alignment horizontal="center"/>
    </xf>
    <xf numFmtId="0" fontId="0" fillId="2" borderId="1" xfId="0" applyFill="1" applyBorder="1" applyAlignment="1">
      <alignment horizontal="center"/>
    </xf>
    <xf numFmtId="0" fontId="14" fillId="2" borderId="0" xfId="0" applyFont="1" applyFill="1" applyAlignment="1">
      <alignment horizontal="left" vertical="top"/>
    </xf>
    <xf numFmtId="0" fontId="2" fillId="5" borderId="0" xfId="0" applyFont="1" applyFill="1" applyAlignment="1">
      <alignment horizontal="center" vertical="center"/>
    </xf>
    <xf numFmtId="14" fontId="0" fillId="2" borderId="0" xfId="0" applyNumberFormat="1" applyFill="1"/>
    <xf numFmtId="1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0" fontId="1" fillId="11" borderId="1" xfId="0" applyFont="1" applyFill="1" applyBorder="1" applyAlignment="1">
      <alignment horizontal="center" vertical="center"/>
    </xf>
    <xf numFmtId="0" fontId="0" fillId="11" borderId="1" xfId="0" applyFill="1" applyBorder="1" applyAlignment="1">
      <alignment horizontal="center" vertical="center"/>
    </xf>
    <xf numFmtId="0" fontId="1" fillId="12" borderId="1" xfId="0" applyFont="1" applyFill="1" applyBorder="1" applyAlignment="1">
      <alignment horizontal="center" vertical="center"/>
    </xf>
    <xf numFmtId="0" fontId="0" fillId="12" borderId="1" xfId="0" applyFill="1" applyBorder="1" applyAlignment="1">
      <alignment horizontal="center" vertical="center"/>
    </xf>
    <xf numFmtId="0" fontId="1" fillId="13" borderId="1" xfId="0" applyFont="1" applyFill="1" applyBorder="1" applyAlignment="1">
      <alignment horizontal="center" vertical="center"/>
    </xf>
    <xf numFmtId="0" fontId="0" fillId="13" borderId="1" xfId="0" applyFill="1" applyBorder="1" applyAlignment="1">
      <alignment horizontal="center" vertical="center"/>
    </xf>
    <xf numFmtId="0" fontId="1" fillId="14" borderId="1" xfId="0" applyFont="1" applyFill="1" applyBorder="1" applyAlignment="1">
      <alignment horizontal="center" vertical="center"/>
    </xf>
    <xf numFmtId="0" fontId="0" fillId="14" borderId="1" xfId="0" applyFill="1" applyBorder="1" applyAlignment="1">
      <alignment horizontal="center" vertical="center"/>
    </xf>
    <xf numFmtId="164" fontId="1" fillId="3" borderId="0" xfId="0" applyNumberFormat="1" applyFont="1" applyFill="1" applyProtection="1">
      <protection locked="0"/>
    </xf>
    <xf numFmtId="0" fontId="1" fillId="3" borderId="1" xfId="0" applyFont="1" applyFill="1" applyBorder="1" applyAlignment="1" applyProtection="1">
      <alignment horizontal="center" vertical="center" wrapText="1"/>
      <protection locked="0"/>
    </xf>
    <xf numFmtId="4" fontId="0" fillId="3" borderId="1" xfId="0" applyNumberFormat="1" applyFill="1" applyBorder="1" applyProtection="1">
      <protection locked="0" hidden="1"/>
    </xf>
    <xf numFmtId="0" fontId="1" fillId="8" borderId="1" xfId="0" applyFont="1" applyFill="1" applyBorder="1" applyAlignment="1" applyProtection="1">
      <alignment horizontal="center" vertical="center" wrapText="1"/>
      <protection locked="0"/>
    </xf>
    <xf numFmtId="4" fontId="0" fillId="8" borderId="1" xfId="0" applyNumberFormat="1" applyFill="1" applyBorder="1" applyProtection="1">
      <protection locked="0" hidden="1"/>
    </xf>
    <xf numFmtId="14" fontId="7" fillId="3" borderId="0" xfId="0" applyNumberFormat="1" applyFont="1" applyFill="1" applyProtection="1">
      <protection hidden="1"/>
    </xf>
    <xf numFmtId="0" fontId="0" fillId="0" borderId="0" xfId="0" applyAlignment="1" applyProtection="1">
      <alignment horizontal="center"/>
      <protection locked="0"/>
    </xf>
    <xf numFmtId="4" fontId="1" fillId="2" borderId="0" xfId="0" applyNumberFormat="1" applyFont="1" applyFill="1" applyBorder="1" applyProtection="1">
      <protection locked="0"/>
    </xf>
    <xf numFmtId="4" fontId="1" fillId="2" borderId="1" xfId="0" applyNumberFormat="1" applyFont="1" applyFill="1" applyBorder="1" applyProtection="1">
      <protection locked="0"/>
    </xf>
    <xf numFmtId="0" fontId="1"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0" fillId="2" borderId="0" xfId="0" applyFill="1" applyAlignment="1" applyProtection="1">
      <alignment horizontal="center" vertical="center"/>
      <protection locked="0"/>
    </xf>
    <xf numFmtId="14" fontId="0" fillId="2" borderId="1" xfId="0" applyNumberFormat="1"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14" fontId="0" fillId="2" borderId="0" xfId="0" applyNumberFormat="1" applyFill="1" applyAlignment="1" applyProtection="1">
      <alignment horizontal="center" vertical="center"/>
      <protection locked="0"/>
    </xf>
    <xf numFmtId="3" fontId="0" fillId="2" borderId="0" xfId="0" applyNumberFormat="1" applyFill="1" applyAlignment="1" applyProtection="1">
      <alignment horizontal="center" vertical="center"/>
      <protection locked="0"/>
    </xf>
    <xf numFmtId="0" fontId="0" fillId="2" borderId="0" xfId="0" applyFill="1" applyAlignment="1" applyProtection="1">
      <alignment horizontal="right"/>
      <protection locked="0"/>
    </xf>
    <xf numFmtId="3" fontId="0" fillId="2" borderId="0" xfId="0" applyNumberFormat="1" applyFill="1" applyBorder="1" applyAlignment="1" applyProtection="1">
      <alignment vertical="center"/>
      <protection locked="0"/>
    </xf>
    <xf numFmtId="3" fontId="2" fillId="2" borderId="1" xfId="0" applyNumberFormat="1" applyFont="1" applyFill="1" applyBorder="1" applyAlignment="1" applyProtection="1">
      <alignment horizontal="center" vertical="center"/>
      <protection locked="0"/>
    </xf>
    <xf numFmtId="3" fontId="15" fillId="2" borderId="1" xfId="0" applyNumberFormat="1" applyFont="1" applyFill="1" applyBorder="1" applyAlignment="1" applyProtection="1">
      <alignment horizontal="center" vertical="center"/>
      <protection locked="0"/>
    </xf>
    <xf numFmtId="4" fontId="1" fillId="2" borderId="0" xfId="0" applyNumberFormat="1" applyFont="1" applyFill="1" applyBorder="1" applyAlignment="1" applyProtection="1">
      <alignment horizontal="center"/>
      <protection locked="0"/>
    </xf>
    <xf numFmtId="0" fontId="1" fillId="7" borderId="1" xfId="0" applyFont="1" applyFill="1" applyBorder="1" applyAlignment="1" applyProtection="1">
      <alignment horizontal="center" vertical="center" wrapText="1"/>
      <protection locked="0"/>
    </xf>
    <xf numFmtId="3" fontId="0" fillId="7" borderId="1" xfId="0" applyNumberFormat="1" applyFill="1" applyBorder="1" applyAlignment="1" applyProtection="1">
      <alignment horizontal="center"/>
      <protection locked="0"/>
    </xf>
    <xf numFmtId="4" fontId="0" fillId="2" borderId="1" xfId="0" applyNumberFormat="1" applyFont="1" applyFill="1" applyBorder="1" applyProtection="1">
      <protection locked="0"/>
    </xf>
    <xf numFmtId="4" fontId="0" fillId="2" borderId="1" xfId="0" applyNumberFormat="1" applyFill="1" applyBorder="1" applyProtection="1">
      <protection locked="0" hidden="1"/>
    </xf>
    <xf numFmtId="164" fontId="16" fillId="3" borderId="0" xfId="0" applyNumberFormat="1" applyFont="1" applyFill="1" applyProtection="1">
      <protection locked="0"/>
    </xf>
    <xf numFmtId="0" fontId="0" fillId="2" borderId="0" xfId="0" applyFill="1" applyProtection="1">
      <protection locked="0"/>
    </xf>
    <xf numFmtId="0" fontId="18" fillId="15" borderId="5" xfId="0" applyFont="1" applyFill="1" applyBorder="1" applyAlignment="1">
      <alignment vertical="center"/>
    </xf>
    <xf numFmtId="0" fontId="19" fillId="15" borderId="5" xfId="0" applyFont="1" applyFill="1" applyBorder="1" applyAlignment="1">
      <alignment vertical="center"/>
    </xf>
    <xf numFmtId="0" fontId="0" fillId="0" borderId="0" xfId="0" applyAlignment="1"/>
    <xf numFmtId="0" fontId="21" fillId="2" borderId="1" xfId="0" applyFont="1" applyFill="1" applyBorder="1" applyAlignment="1">
      <alignment vertical="center"/>
    </xf>
    <xf numFmtId="44" fontId="20" fillId="2" borderId="1" xfId="1" applyFont="1" applyFill="1" applyBorder="1" applyAlignment="1">
      <alignment vertical="center"/>
    </xf>
    <xf numFmtId="14" fontId="20" fillId="2" borderId="1" xfId="1" applyNumberFormat="1" applyFont="1" applyFill="1" applyBorder="1" applyAlignment="1">
      <alignment horizontal="center" vertical="center"/>
    </xf>
    <xf numFmtId="0" fontId="0" fillId="2" borderId="1" xfId="0" applyFont="1" applyFill="1" applyBorder="1" applyAlignment="1">
      <alignment horizontal="left" vertical="center"/>
    </xf>
    <xf numFmtId="0" fontId="19" fillId="15" borderId="5" xfId="0" applyFont="1" applyFill="1" applyBorder="1" applyAlignment="1">
      <alignment horizontal="center" vertical="center"/>
    </xf>
    <xf numFmtId="0" fontId="19" fillId="15" borderId="6" xfId="0" applyFont="1" applyFill="1" applyBorder="1" applyAlignment="1">
      <alignment horizontal="center" vertical="center"/>
    </xf>
    <xf numFmtId="0" fontId="19" fillId="15" borderId="7" xfId="0" applyFont="1" applyFill="1" applyBorder="1" applyAlignment="1">
      <alignment horizontal="center" vertical="center"/>
    </xf>
    <xf numFmtId="0" fontId="20" fillId="2" borderId="1" xfId="0" applyFont="1" applyFill="1" applyBorder="1" applyAlignment="1">
      <alignment vertical="center"/>
    </xf>
    <xf numFmtId="0" fontId="0" fillId="2" borderId="0" xfId="0" applyFont="1" applyFill="1" applyAlignment="1"/>
    <xf numFmtId="0" fontId="26"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4" fillId="8" borderId="1" xfId="0" applyFont="1" applyFill="1" applyBorder="1" applyAlignment="1">
      <alignment vertical="center" wrapText="1"/>
    </xf>
    <xf numFmtId="2" fontId="24" fillId="3" borderId="1" xfId="0" applyNumberFormat="1"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16" borderId="1" xfId="0" applyFont="1" applyFill="1" applyBorder="1" applyAlignment="1">
      <alignment horizontal="center" vertical="center" wrapText="1"/>
    </xf>
    <xf numFmtId="2" fontId="24" fillId="16" borderId="1" xfId="0" applyNumberFormat="1" applyFont="1" applyFill="1" applyBorder="1" applyAlignment="1">
      <alignment horizontal="center" vertical="center" wrapText="1"/>
    </xf>
    <xf numFmtId="0" fontId="27" fillId="0" borderId="1" xfId="0" applyFont="1" applyBorder="1" applyAlignment="1">
      <alignment horizontal="center" vertical="center"/>
    </xf>
    <xf numFmtId="0" fontId="25" fillId="0" borderId="1" xfId="0" applyFont="1" applyBorder="1" applyAlignment="1">
      <alignment horizontal="center" vertical="center"/>
    </xf>
    <xf numFmtId="165" fontId="27" fillId="0" borderId="1" xfId="0" applyNumberFormat="1" applyFont="1" applyBorder="1" applyAlignment="1">
      <alignment horizontal="center" vertical="center"/>
    </xf>
    <xf numFmtId="0" fontId="28" fillId="0" borderId="1" xfId="0" applyFont="1" applyBorder="1" applyAlignment="1">
      <alignment horizontal="center" vertical="center"/>
    </xf>
    <xf numFmtId="14" fontId="25" fillId="0" borderId="1" xfId="0" applyNumberFormat="1" applyFont="1" applyBorder="1" applyAlignment="1">
      <alignment horizontal="center"/>
    </xf>
    <xf numFmtId="49" fontId="25" fillId="0" borderId="1" xfId="0" applyNumberFormat="1" applyFont="1" applyBorder="1" applyAlignment="1">
      <alignment horizontal="center" vertical="center"/>
    </xf>
    <xf numFmtId="0" fontId="25" fillId="0" borderId="1" xfId="0" applyFont="1" applyBorder="1" applyAlignment="1">
      <alignment horizontal="center"/>
    </xf>
    <xf numFmtId="0" fontId="3" fillId="2" borderId="0" xfId="0" applyFont="1" applyFill="1" applyAlignment="1" applyProtection="1">
      <alignment horizontal="center" vertical="center"/>
      <protection locked="0"/>
    </xf>
    <xf numFmtId="0" fontId="3" fillId="2" borderId="0" xfId="0" quotePrefix="1" applyFont="1" applyFill="1" applyAlignment="1" applyProtection="1">
      <alignment horizontal="center" vertical="center"/>
      <protection locked="0"/>
    </xf>
    <xf numFmtId="0" fontId="2" fillId="2" borderId="0" xfId="0" applyFont="1" applyFill="1" applyAlignment="1" applyProtection="1">
      <alignment horizontal="center" vertical="center" wrapText="1"/>
      <protection locked="0"/>
    </xf>
    <xf numFmtId="0" fontId="2" fillId="2" borderId="0" xfId="0" applyFont="1" applyFill="1" applyAlignment="1" applyProtection="1">
      <alignment horizontal="center" vertical="center"/>
      <protection locked="0"/>
    </xf>
    <xf numFmtId="0" fontId="0" fillId="2" borderId="0" xfId="0" applyFill="1" applyProtection="1">
      <protection locked="0"/>
    </xf>
    <xf numFmtId="0" fontId="7" fillId="2" borderId="3" xfId="0" quotePrefix="1" applyFont="1" applyFill="1" applyBorder="1" applyAlignment="1">
      <alignment horizontal="left" vertical="top" wrapText="1"/>
    </xf>
    <xf numFmtId="0" fontId="7" fillId="2" borderId="0" xfId="0" quotePrefix="1" applyFont="1" applyFill="1" applyBorder="1" applyAlignment="1">
      <alignment horizontal="left" vertical="top" wrapText="1"/>
    </xf>
    <xf numFmtId="0" fontId="12" fillId="2" borderId="0" xfId="0" applyFont="1" applyFill="1" applyAlignment="1">
      <alignment horizontal="center" vertical="center"/>
    </xf>
    <xf numFmtId="0" fontId="2" fillId="0" borderId="1" xfId="0" applyFont="1" applyBorder="1" applyAlignment="1">
      <alignment horizontal="center" vertical="center"/>
    </xf>
    <xf numFmtId="0" fontId="0" fillId="2" borderId="0" xfId="0" applyFill="1" applyAlignment="1">
      <alignment horizontal="center" wrapText="1"/>
    </xf>
    <xf numFmtId="0" fontId="7" fillId="2" borderId="0" xfId="0" applyFont="1" applyFill="1" applyAlignment="1">
      <alignment horizontal="center"/>
    </xf>
    <xf numFmtId="0" fontId="1" fillId="2" borderId="1" xfId="0" applyFont="1" applyFill="1" applyBorder="1" applyAlignment="1">
      <alignment horizontal="center"/>
    </xf>
    <xf numFmtId="0" fontId="0" fillId="2" borderId="1" xfId="0" applyFill="1" applyBorder="1" applyAlignment="1">
      <alignment horizontal="center"/>
    </xf>
    <xf numFmtId="0" fontId="14" fillId="2" borderId="0" xfId="0" applyFont="1" applyFill="1" applyAlignment="1">
      <alignment horizontal="center"/>
    </xf>
    <xf numFmtId="0" fontId="7" fillId="2" borderId="4" xfId="0" applyFont="1" applyFill="1" applyBorder="1" applyAlignment="1">
      <alignment horizontal="center"/>
    </xf>
    <xf numFmtId="0" fontId="7" fillId="2" borderId="1" xfId="0" applyFont="1" applyFill="1" applyBorder="1" applyAlignment="1">
      <alignment horizontal="center"/>
    </xf>
    <xf numFmtId="0" fontId="0" fillId="2" borderId="3" xfId="0" applyFill="1" applyBorder="1" applyAlignment="1">
      <alignment horizontal="center"/>
    </xf>
    <xf numFmtId="0" fontId="2" fillId="2" borderId="0" xfId="0" quotePrefix="1" applyFont="1" applyFill="1" applyAlignment="1">
      <alignment horizontal="center" vertical="center"/>
    </xf>
    <xf numFmtId="0" fontId="1" fillId="14" borderId="1" xfId="0" applyFont="1" applyFill="1" applyBorder="1" applyAlignment="1">
      <alignment horizontal="center" vertical="center"/>
    </xf>
    <xf numFmtId="22" fontId="0" fillId="2" borderId="0" xfId="0" applyNumberFormat="1" applyFill="1" applyAlignment="1">
      <alignment horizontal="center"/>
    </xf>
    <xf numFmtId="0" fontId="0" fillId="2" borderId="0" xfId="0" applyFill="1" applyAlignment="1">
      <alignment horizontal="center"/>
    </xf>
    <xf numFmtId="0" fontId="1" fillId="11"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13" borderId="1" xfId="0" applyFont="1" applyFill="1" applyBorder="1" applyAlignment="1">
      <alignment horizontal="center" vertical="center"/>
    </xf>
    <xf numFmtId="0" fontId="24" fillId="3" borderId="10" xfId="0" applyFont="1" applyFill="1" applyBorder="1" applyAlignment="1">
      <alignment horizontal="center"/>
    </xf>
    <xf numFmtId="0" fontId="24" fillId="3" borderId="11" xfId="0" applyFont="1" applyFill="1" applyBorder="1" applyAlignment="1">
      <alignment horizontal="center"/>
    </xf>
    <xf numFmtId="0" fontId="24" fillId="8" borderId="2" xfId="0" applyFont="1" applyFill="1" applyBorder="1" applyAlignment="1">
      <alignment horizontal="center"/>
    </xf>
    <xf numFmtId="0" fontId="24" fillId="8" borderId="12" xfId="0" applyFont="1" applyFill="1" applyBorder="1" applyAlignment="1">
      <alignment horizontal="center"/>
    </xf>
    <xf numFmtId="0" fontId="24" fillId="8" borderId="4" xfId="0" applyFont="1" applyFill="1" applyBorder="1" applyAlignment="1">
      <alignment horizontal="center"/>
    </xf>
    <xf numFmtId="0" fontId="24" fillId="3" borderId="2" xfId="0" applyFont="1" applyFill="1" applyBorder="1" applyAlignment="1">
      <alignment horizontal="center"/>
    </xf>
    <xf numFmtId="0" fontId="24" fillId="3" borderId="12" xfId="0" applyFont="1" applyFill="1" applyBorder="1" applyAlignment="1">
      <alignment horizontal="center"/>
    </xf>
    <xf numFmtId="0" fontId="24" fillId="3" borderId="4" xfId="0" applyFont="1" applyFill="1" applyBorder="1" applyAlignment="1">
      <alignment horizontal="center"/>
    </xf>
    <xf numFmtId="0" fontId="24" fillId="6" borderId="2" xfId="0" applyFont="1" applyFill="1" applyBorder="1" applyAlignment="1">
      <alignment horizontal="center"/>
    </xf>
    <xf numFmtId="0" fontId="24" fillId="6" borderId="4" xfId="0" applyFont="1" applyFill="1" applyBorder="1" applyAlignment="1">
      <alignment horizontal="center"/>
    </xf>
    <xf numFmtId="0" fontId="24" fillId="16" borderId="2" xfId="0" applyFont="1" applyFill="1" applyBorder="1" applyAlignment="1">
      <alignment horizontal="center" wrapText="1"/>
    </xf>
    <xf numFmtId="0" fontId="24" fillId="16" borderId="4" xfId="0" applyFont="1" applyFill="1" applyBorder="1" applyAlignment="1">
      <alignment horizontal="center" wrapText="1"/>
    </xf>
    <xf numFmtId="0" fontId="24" fillId="16" borderId="2" xfId="0" applyFont="1" applyFill="1" applyBorder="1" applyAlignment="1">
      <alignment horizontal="center" vertical="center" wrapText="1"/>
    </xf>
    <xf numFmtId="0" fontId="24" fillId="16" borderId="12" xfId="0" applyFont="1" applyFill="1" applyBorder="1" applyAlignment="1">
      <alignment horizontal="center" vertical="center" wrapText="1"/>
    </xf>
    <xf numFmtId="0" fontId="24" fillId="16" borderId="4" xfId="0" applyFont="1" applyFill="1" applyBorder="1" applyAlignment="1">
      <alignment horizontal="center" vertical="center" wrapText="1"/>
    </xf>
    <xf numFmtId="0" fontId="24" fillId="16" borderId="5" xfId="0" applyFont="1" applyFill="1" applyBorder="1" applyAlignment="1">
      <alignment horizontal="center" vertical="center" wrapText="1"/>
    </xf>
    <xf numFmtId="0" fontId="24" fillId="16" borderId="8" xfId="0" applyFont="1" applyFill="1" applyBorder="1" applyAlignment="1">
      <alignment horizontal="center" vertical="center" wrapText="1"/>
    </xf>
    <xf numFmtId="0" fontId="25" fillId="0" borderId="1" xfId="0" applyFont="1" applyBorder="1" applyAlignment="1">
      <alignment horizontal="center" vertical="center"/>
    </xf>
    <xf numFmtId="0" fontId="28" fillId="2" borderId="0" xfId="0" applyFont="1" applyFill="1" applyAlignment="1" applyProtection="1">
      <protection locked="0"/>
    </xf>
    <xf numFmtId="0" fontId="29" fillId="2" borderId="0" xfId="0" applyFont="1" applyFill="1" applyAlignment="1" applyProtection="1">
      <protection locked="0"/>
    </xf>
    <xf numFmtId="0" fontId="28" fillId="2" borderId="0" xfId="0" applyFont="1" applyFill="1" applyAlignment="1" applyProtection="1">
      <alignment horizontal="center"/>
      <protection locked="0"/>
    </xf>
    <xf numFmtId="0" fontId="29" fillId="2" borderId="0" xfId="0" applyFont="1" applyFill="1" applyAlignment="1" applyProtection="1">
      <alignment vertical="center"/>
      <protection locked="0"/>
    </xf>
    <xf numFmtId="0" fontId="28" fillId="0" borderId="0" xfId="0" applyFont="1" applyAlignment="1" applyProtection="1">
      <protection locked="0"/>
    </xf>
    <xf numFmtId="0" fontId="30" fillId="2" borderId="0" xfId="0" applyFont="1" applyFill="1" applyAlignment="1" applyProtection="1">
      <alignment horizontal="center" vertical="center"/>
      <protection locked="0"/>
    </xf>
    <xf numFmtId="0" fontId="30" fillId="2" borderId="0" xfId="0" quotePrefix="1" applyFont="1" applyFill="1" applyAlignment="1" applyProtection="1">
      <alignment horizontal="center" vertical="center"/>
      <protection locked="0"/>
    </xf>
    <xf numFmtId="0" fontId="29" fillId="12" borderId="0" xfId="0" applyFont="1" applyFill="1" applyAlignment="1" applyProtection="1">
      <alignment vertical="center"/>
      <protection locked="0"/>
    </xf>
    <xf numFmtId="14" fontId="28" fillId="4" borderId="0" xfId="0" applyNumberFormat="1" applyFont="1" applyFill="1" applyAlignment="1" applyProtection="1">
      <protection locked="0"/>
    </xf>
    <xf numFmtId="14" fontId="31" fillId="3" borderId="0" xfId="0" applyNumberFormat="1" applyFont="1" applyFill="1" applyAlignment="1" applyProtection="1">
      <protection hidden="1"/>
    </xf>
    <xf numFmtId="0" fontId="29" fillId="10" borderId="0" xfId="0" applyFont="1" applyFill="1" applyAlignment="1" applyProtection="1">
      <protection locked="0"/>
    </xf>
    <xf numFmtId="164" fontId="29" fillId="3" borderId="0" xfId="0" applyNumberFormat="1" applyFont="1" applyFill="1" applyAlignment="1" applyProtection="1">
      <alignment horizontal="center"/>
      <protection locked="0"/>
    </xf>
    <xf numFmtId="0" fontId="30" fillId="15" borderId="1" xfId="0" applyFont="1" applyFill="1" applyBorder="1" applyAlignment="1">
      <alignment vertical="center"/>
    </xf>
    <xf numFmtId="0" fontId="29" fillId="15" borderId="1" xfId="0" applyFont="1" applyFill="1" applyBorder="1" applyAlignment="1" applyProtection="1">
      <alignment horizontal="center" vertical="center"/>
      <protection locked="0"/>
    </xf>
    <xf numFmtId="0" fontId="30" fillId="15" borderId="1" xfId="0" applyFont="1" applyFill="1" applyBorder="1" applyAlignment="1">
      <alignment horizontal="center" vertical="center"/>
    </xf>
    <xf numFmtId="0" fontId="30" fillId="2" borderId="1" xfId="0" applyFont="1" applyFill="1" applyBorder="1" applyAlignment="1">
      <alignment vertical="center"/>
    </xf>
    <xf numFmtId="0" fontId="28" fillId="0" borderId="1" xfId="0" applyFont="1" applyBorder="1" applyAlignment="1" applyProtection="1">
      <alignment horizontal="center"/>
      <protection locked="0"/>
    </xf>
    <xf numFmtId="0" fontId="28" fillId="0" borderId="1" xfId="0" applyFont="1" applyBorder="1" applyAlignment="1" applyProtection="1">
      <protection locked="0"/>
    </xf>
    <xf numFmtId="0" fontId="31" fillId="2" borderId="1" xfId="0" applyFont="1" applyFill="1" applyBorder="1" applyAlignment="1">
      <alignment vertical="center"/>
    </xf>
    <xf numFmtId="14" fontId="31" fillId="2" borderId="1" xfId="1" applyNumberFormat="1" applyFont="1" applyFill="1" applyBorder="1" applyAlignment="1">
      <alignment horizontal="center" vertical="center"/>
    </xf>
    <xf numFmtId="44" fontId="31" fillId="2" borderId="1" xfId="1" applyFont="1" applyFill="1" applyBorder="1" applyAlignment="1">
      <alignment vertical="center"/>
    </xf>
    <xf numFmtId="14" fontId="28" fillId="0" borderId="1" xfId="0" applyNumberFormat="1" applyFont="1" applyFill="1" applyBorder="1" applyAlignment="1" applyProtection="1">
      <protection locked="0"/>
    </xf>
    <xf numFmtId="14" fontId="28" fillId="0" borderId="1" xfId="0" applyNumberFormat="1" applyFont="1" applyBorder="1" applyAlignment="1" applyProtection="1">
      <protection locked="0" hidden="1"/>
    </xf>
    <xf numFmtId="4" fontId="28" fillId="0" borderId="1" xfId="0" applyNumberFormat="1" applyFont="1" applyBorder="1" applyAlignment="1" applyProtection="1">
      <protection locked="0"/>
    </xf>
    <xf numFmtId="3" fontId="28" fillId="7" borderId="1" xfId="0" applyNumberFormat="1" applyFont="1" applyFill="1" applyBorder="1" applyAlignment="1" applyProtection="1">
      <alignment horizontal="center"/>
      <protection locked="0"/>
    </xf>
    <xf numFmtId="4" fontId="28" fillId="8" borderId="1" xfId="0" applyNumberFormat="1" applyFont="1" applyFill="1" applyBorder="1" applyAlignment="1" applyProtection="1">
      <protection locked="0" hidden="1"/>
    </xf>
    <xf numFmtId="4" fontId="28" fillId="3" borderId="1" xfId="0" applyNumberFormat="1" applyFont="1" applyFill="1" applyBorder="1" applyAlignment="1" applyProtection="1">
      <protection locked="0" hidden="1"/>
    </xf>
    <xf numFmtId="4" fontId="28" fillId="0" borderId="1" xfId="0" applyNumberFormat="1" applyFont="1" applyBorder="1" applyAlignment="1" applyProtection="1">
      <protection locked="0" hidden="1"/>
    </xf>
    <xf numFmtId="4" fontId="28" fillId="0" borderId="1" xfId="0" applyNumberFormat="1" applyFont="1" applyBorder="1" applyAlignment="1" applyProtection="1">
      <alignment horizontal="center" vertical="center"/>
      <protection locked="0"/>
    </xf>
    <xf numFmtId="0" fontId="29" fillId="2" borderId="0" xfId="0" applyFont="1" applyFill="1" applyAlignment="1" applyProtection="1">
      <alignment horizontal="center"/>
      <protection locked="0"/>
    </xf>
    <xf numFmtId="0" fontId="28" fillId="2" borderId="0" xfId="0" applyFont="1" applyFill="1" applyAlignment="1" applyProtection="1">
      <alignment horizontal="center" vertical="center"/>
      <protection locked="0"/>
    </xf>
    <xf numFmtId="14" fontId="28" fillId="2" borderId="1" xfId="0" applyNumberFormat="1" applyFont="1" applyFill="1" applyBorder="1" applyAlignment="1" applyProtection="1">
      <alignment horizontal="center" vertical="center"/>
      <protection locked="0"/>
    </xf>
    <xf numFmtId="0" fontId="28" fillId="2" borderId="0" xfId="0" applyFont="1" applyFill="1" applyBorder="1" applyAlignment="1" applyProtection="1">
      <alignment horizontal="center" vertical="center"/>
      <protection locked="0"/>
    </xf>
    <xf numFmtId="0" fontId="28" fillId="2" borderId="0" xfId="0" applyFont="1" applyFill="1" applyAlignment="1" applyProtection="1">
      <protection locked="0"/>
    </xf>
    <xf numFmtId="14" fontId="28" fillId="2" borderId="0" xfId="0" applyNumberFormat="1" applyFont="1" applyFill="1" applyBorder="1" applyAlignment="1" applyProtection="1">
      <alignment horizontal="center" vertical="center"/>
      <protection locked="0"/>
    </xf>
    <xf numFmtId="14" fontId="28" fillId="2" borderId="0" xfId="0" applyNumberFormat="1" applyFont="1" applyFill="1" applyAlignment="1" applyProtection="1">
      <alignment horizontal="center" vertical="center"/>
      <protection locked="0"/>
    </xf>
    <xf numFmtId="3" fontId="28" fillId="2" borderId="1" xfId="0" applyNumberFormat="1" applyFont="1" applyFill="1" applyBorder="1" applyAlignment="1" applyProtection="1">
      <alignment horizontal="center" vertical="center"/>
      <protection locked="0"/>
    </xf>
    <xf numFmtId="3" fontId="28" fillId="2" borderId="0" xfId="0" applyNumberFormat="1" applyFont="1" applyFill="1" applyBorder="1" applyAlignment="1" applyProtection="1">
      <alignment horizontal="center" vertical="center"/>
      <protection locked="0"/>
    </xf>
    <xf numFmtId="3" fontId="28" fillId="2" borderId="0" xfId="0" applyNumberFormat="1" applyFont="1" applyFill="1" applyAlignment="1" applyProtection="1">
      <alignment horizontal="center" vertical="center"/>
      <protection locked="0"/>
    </xf>
    <xf numFmtId="0" fontId="28" fillId="2" borderId="0" xfId="0" applyFont="1" applyFill="1" applyAlignment="1" applyProtection="1">
      <alignment horizontal="right"/>
      <protection locked="0"/>
    </xf>
    <xf numFmtId="3" fontId="29" fillId="2" borderId="1" xfId="0" applyNumberFormat="1" applyFont="1" applyFill="1" applyBorder="1" applyAlignment="1" applyProtection="1">
      <alignment horizontal="center" vertical="center"/>
      <protection locked="0"/>
    </xf>
    <xf numFmtId="3" fontId="28" fillId="2" borderId="0" xfId="0" applyNumberFormat="1" applyFont="1" applyFill="1" applyBorder="1" applyAlignment="1" applyProtection="1">
      <alignment vertical="center"/>
      <protection locked="0"/>
    </xf>
    <xf numFmtId="14" fontId="28" fillId="0" borderId="1" xfId="0" applyNumberFormat="1" applyFont="1" applyBorder="1" applyAlignment="1" applyProtection="1">
      <protection locked="0"/>
    </xf>
    <xf numFmtId="4" fontId="28" fillId="2" borderId="1" xfId="0" applyNumberFormat="1" applyFont="1" applyFill="1" applyBorder="1" applyAlignment="1" applyProtection="1">
      <protection locked="0" hidden="1"/>
    </xf>
    <xf numFmtId="4" fontId="28" fillId="0" borderId="1" xfId="0" applyNumberFormat="1" applyFont="1" applyFill="1" applyBorder="1" applyAlignment="1" applyProtection="1">
      <protection locked="0"/>
    </xf>
    <xf numFmtId="44" fontId="28" fillId="0" borderId="1" xfId="1" applyFont="1" applyBorder="1" applyAlignment="1" applyProtection="1">
      <protection locked="0"/>
    </xf>
    <xf numFmtId="0" fontId="28" fillId="2" borderId="1" xfId="0" applyFont="1" applyFill="1" applyBorder="1" applyAlignment="1" applyProtection="1">
      <protection locked="0"/>
    </xf>
    <xf numFmtId="44" fontId="28" fillId="2" borderId="1" xfId="1" applyFont="1" applyFill="1" applyBorder="1" applyAlignment="1" applyProtection="1">
      <protection locked="0"/>
    </xf>
    <xf numFmtId="0" fontId="28" fillId="0" borderId="1" xfId="0" applyFont="1" applyBorder="1" applyAlignment="1"/>
    <xf numFmtId="0" fontId="30" fillId="2" borderId="6" xfId="0" applyFont="1" applyFill="1" applyBorder="1" applyAlignment="1">
      <alignment horizontal="left" vertical="center"/>
    </xf>
    <xf numFmtId="0" fontId="30" fillId="2" borderId="3" xfId="0" applyFont="1" applyFill="1" applyBorder="1" applyAlignment="1">
      <alignment horizontal="left" vertical="center"/>
    </xf>
    <xf numFmtId="0" fontId="30" fillId="2" borderId="13" xfId="0" applyFont="1" applyFill="1" applyBorder="1" applyAlignment="1">
      <alignment horizontal="left" vertical="center"/>
    </xf>
    <xf numFmtId="0" fontId="31" fillId="2" borderId="1" xfId="0" applyFont="1" applyFill="1" applyBorder="1" applyAlignment="1">
      <alignment horizontal="left" vertical="center"/>
    </xf>
    <xf numFmtId="14" fontId="28" fillId="0" borderId="1" xfId="0" applyNumberFormat="1" applyFont="1" applyBorder="1" applyAlignment="1" applyProtection="1">
      <alignment horizontal="left" vertical="center"/>
      <protection locked="0"/>
    </xf>
    <xf numFmtId="44" fontId="28" fillId="0" borderId="5" xfId="1" applyFont="1" applyBorder="1" applyAlignment="1" applyProtection="1">
      <alignment horizontal="left" vertical="center"/>
      <protection locked="0"/>
    </xf>
    <xf numFmtId="0" fontId="28" fillId="0" borderId="5" xfId="0" applyFont="1" applyBorder="1" applyAlignment="1" applyProtection="1">
      <alignment horizontal="left" vertical="center"/>
      <protection locked="0"/>
    </xf>
    <xf numFmtId="14" fontId="28" fillId="0" borderId="5" xfId="0" applyNumberFormat="1" applyFont="1" applyBorder="1" applyAlignment="1" applyProtection="1">
      <alignment horizontal="left" vertical="center"/>
      <protection locked="0"/>
    </xf>
    <xf numFmtId="14" fontId="28" fillId="0" borderId="5" xfId="0" applyNumberFormat="1" applyFont="1" applyBorder="1" applyAlignment="1" applyProtection="1">
      <alignment horizontal="left" vertical="center"/>
      <protection locked="0" hidden="1"/>
    </xf>
    <xf numFmtId="4" fontId="28" fillId="0" borderId="5" xfId="0" applyNumberFormat="1" applyFont="1" applyBorder="1" applyAlignment="1" applyProtection="1">
      <alignment horizontal="left" vertical="center"/>
      <protection locked="0"/>
    </xf>
    <xf numFmtId="3" fontId="28" fillId="7" borderId="5" xfId="0" applyNumberFormat="1" applyFont="1" applyFill="1" applyBorder="1" applyAlignment="1" applyProtection="1">
      <alignment horizontal="left" vertical="center"/>
      <protection locked="0"/>
    </xf>
    <xf numFmtId="4" fontId="28" fillId="8" borderId="5" xfId="0" applyNumberFormat="1" applyFont="1" applyFill="1" applyBorder="1" applyAlignment="1" applyProtection="1">
      <alignment horizontal="left" vertical="center"/>
      <protection locked="0" hidden="1"/>
    </xf>
    <xf numFmtId="4" fontId="28" fillId="3" borderId="5" xfId="0" applyNumberFormat="1" applyFont="1" applyFill="1" applyBorder="1" applyAlignment="1" applyProtection="1">
      <alignment horizontal="left" vertical="center"/>
      <protection locked="0" hidden="1"/>
    </xf>
    <xf numFmtId="4" fontId="28" fillId="2" borderId="5" xfId="0" applyNumberFormat="1" applyFont="1" applyFill="1" applyBorder="1" applyAlignment="1" applyProtection="1">
      <alignment horizontal="left" vertical="center"/>
      <protection locked="0" hidden="1"/>
    </xf>
    <xf numFmtId="4" fontId="28" fillId="0" borderId="5" xfId="0" applyNumberFormat="1" applyFont="1" applyFill="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30" fillId="2" borderId="9" xfId="0" applyFont="1" applyFill="1" applyBorder="1" applyAlignment="1">
      <alignment horizontal="left" vertical="center"/>
    </xf>
    <xf numFmtId="0" fontId="30" fillId="2" borderId="0" xfId="0" applyFont="1" applyFill="1" applyBorder="1" applyAlignment="1">
      <alignment horizontal="left" vertical="center"/>
    </xf>
    <xf numFmtId="0" fontId="30" fillId="2" borderId="14" xfId="0" applyFont="1" applyFill="1" applyBorder="1" applyAlignment="1">
      <alignment horizontal="left" vertical="center"/>
    </xf>
    <xf numFmtId="0" fontId="28" fillId="0" borderId="1" xfId="0" applyFont="1" applyBorder="1" applyAlignment="1" applyProtection="1">
      <alignment horizontal="left" vertical="center"/>
      <protection locked="0"/>
    </xf>
    <xf numFmtId="44" fontId="28" fillId="0" borderId="7" xfId="1" applyFont="1" applyBorder="1" applyAlignment="1" applyProtection="1">
      <alignment horizontal="left" vertical="center"/>
      <protection locked="0"/>
    </xf>
    <xf numFmtId="0" fontId="28" fillId="0" borderId="7" xfId="0" applyFont="1" applyBorder="1" applyAlignment="1" applyProtection="1">
      <alignment horizontal="left" vertical="center"/>
      <protection locked="0"/>
    </xf>
    <xf numFmtId="14" fontId="28" fillId="0" borderId="7" xfId="0" applyNumberFormat="1" applyFont="1" applyBorder="1" applyAlignment="1" applyProtection="1">
      <alignment horizontal="left" vertical="center"/>
      <protection locked="0"/>
    </xf>
    <xf numFmtId="14" fontId="28" fillId="0" borderId="7" xfId="0" applyNumberFormat="1" applyFont="1" applyBorder="1" applyAlignment="1" applyProtection="1">
      <alignment horizontal="left" vertical="center"/>
      <protection locked="0" hidden="1"/>
    </xf>
    <xf numFmtId="4" fontId="28" fillId="0" borderId="7" xfId="0" applyNumberFormat="1" applyFont="1" applyBorder="1" applyAlignment="1" applyProtection="1">
      <alignment horizontal="left" vertical="center"/>
      <protection locked="0"/>
    </xf>
    <xf numFmtId="3" fontId="28" fillId="7" borderId="7" xfId="0" applyNumberFormat="1" applyFont="1" applyFill="1" applyBorder="1" applyAlignment="1" applyProtection="1">
      <alignment horizontal="left" vertical="center"/>
      <protection locked="0"/>
    </xf>
    <xf numFmtId="4" fontId="28" fillId="8" borderId="7" xfId="0" applyNumberFormat="1" applyFont="1" applyFill="1" applyBorder="1" applyAlignment="1" applyProtection="1">
      <alignment horizontal="left" vertical="center"/>
      <protection locked="0" hidden="1"/>
    </xf>
    <xf numFmtId="4" fontId="28" fillId="3" borderId="7" xfId="0" applyNumberFormat="1" applyFont="1" applyFill="1" applyBorder="1" applyAlignment="1" applyProtection="1">
      <alignment horizontal="left" vertical="center"/>
      <protection locked="0" hidden="1"/>
    </xf>
    <xf numFmtId="4" fontId="28" fillId="2" borderId="7" xfId="0" applyNumberFormat="1" applyFont="1" applyFill="1" applyBorder="1" applyAlignment="1" applyProtection="1">
      <alignment horizontal="left" vertical="center"/>
      <protection locked="0" hidden="1"/>
    </xf>
    <xf numFmtId="4" fontId="28" fillId="0" borderId="7" xfId="0" applyNumberFormat="1" applyFont="1" applyFill="1" applyBorder="1" applyAlignment="1" applyProtection="1">
      <alignment horizontal="left" vertical="center"/>
      <protection locked="0"/>
    </xf>
    <xf numFmtId="0" fontId="30" fillId="2" borderId="15" xfId="0" applyFont="1" applyFill="1" applyBorder="1" applyAlignment="1">
      <alignment horizontal="left" vertical="center"/>
    </xf>
    <xf numFmtId="0" fontId="30" fillId="2" borderId="10" xfId="0" applyFont="1" applyFill="1" applyBorder="1" applyAlignment="1">
      <alignment horizontal="left" vertical="center"/>
    </xf>
    <xf numFmtId="0" fontId="30" fillId="2" borderId="11" xfId="0" applyFont="1" applyFill="1" applyBorder="1" applyAlignment="1">
      <alignment horizontal="left" vertical="center"/>
    </xf>
    <xf numFmtId="44" fontId="28" fillId="0" borderId="8" xfId="1" applyFont="1" applyBorder="1" applyAlignment="1" applyProtection="1">
      <alignment horizontal="left" vertical="center"/>
      <protection locked="0"/>
    </xf>
    <xf numFmtId="0" fontId="28" fillId="0" borderId="8" xfId="0" applyFont="1" applyBorder="1" applyAlignment="1" applyProtection="1">
      <alignment horizontal="left" vertical="center"/>
      <protection locked="0"/>
    </xf>
    <xf numFmtId="14" fontId="28" fillId="0" borderId="8" xfId="0" applyNumberFormat="1" applyFont="1" applyBorder="1" applyAlignment="1" applyProtection="1">
      <alignment horizontal="left" vertical="center"/>
      <protection locked="0"/>
    </xf>
    <xf numFmtId="14" fontId="28" fillId="0" borderId="8" xfId="0" applyNumberFormat="1" applyFont="1" applyBorder="1" applyAlignment="1" applyProtection="1">
      <alignment horizontal="left" vertical="center"/>
      <protection locked="0" hidden="1"/>
    </xf>
    <xf numFmtId="4" fontId="28" fillId="0" borderId="8" xfId="0" applyNumberFormat="1" applyFont="1" applyBorder="1" applyAlignment="1" applyProtection="1">
      <alignment horizontal="left" vertical="center"/>
      <protection locked="0"/>
    </xf>
    <xf numFmtId="3" fontId="28" fillId="7" borderId="8" xfId="0" applyNumberFormat="1" applyFont="1" applyFill="1" applyBorder="1" applyAlignment="1" applyProtection="1">
      <alignment horizontal="left" vertical="center"/>
      <protection locked="0"/>
    </xf>
    <xf numFmtId="4" fontId="28" fillId="8" borderId="8" xfId="0" applyNumberFormat="1" applyFont="1" applyFill="1" applyBorder="1" applyAlignment="1" applyProtection="1">
      <alignment horizontal="left" vertical="center"/>
      <protection locked="0" hidden="1"/>
    </xf>
    <xf numFmtId="4" fontId="28" fillId="3" borderId="8" xfId="0" applyNumberFormat="1" applyFont="1" applyFill="1" applyBorder="1" applyAlignment="1" applyProtection="1">
      <alignment horizontal="left" vertical="center"/>
      <protection locked="0" hidden="1"/>
    </xf>
    <xf numFmtId="4" fontId="28" fillId="2" borderId="8" xfId="0" applyNumberFormat="1" applyFont="1" applyFill="1" applyBorder="1" applyAlignment="1" applyProtection="1">
      <alignment horizontal="left" vertical="center"/>
      <protection locked="0" hidden="1"/>
    </xf>
    <xf numFmtId="4" fontId="28" fillId="0" borderId="8" xfId="0" applyNumberFormat="1" applyFont="1" applyFill="1" applyBorder="1" applyAlignment="1" applyProtection="1">
      <alignment horizontal="left" vertical="center"/>
      <protection locked="0"/>
    </xf>
    <xf numFmtId="0" fontId="30" fillId="2" borderId="6" xfId="0" applyFont="1" applyFill="1" applyBorder="1" applyAlignment="1">
      <alignment horizontal="center" vertical="center"/>
    </xf>
    <xf numFmtId="0" fontId="30" fillId="2" borderId="3" xfId="0" applyFont="1" applyFill="1" applyBorder="1" applyAlignment="1">
      <alignment horizontal="center" vertical="center"/>
    </xf>
    <xf numFmtId="0" fontId="30" fillId="2" borderId="13" xfId="0" applyFont="1" applyFill="1" applyBorder="1" applyAlignment="1">
      <alignment horizontal="center" vertical="center"/>
    </xf>
    <xf numFmtId="0" fontId="31" fillId="2" borderId="1"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0" xfId="0" applyFont="1" applyFill="1" applyBorder="1" applyAlignment="1">
      <alignment horizontal="center" vertical="center"/>
    </xf>
    <xf numFmtId="0" fontId="30" fillId="2" borderId="14" xfId="0" applyFont="1" applyFill="1" applyBorder="1" applyAlignment="1">
      <alignment horizontal="center" vertical="center"/>
    </xf>
    <xf numFmtId="0" fontId="30" fillId="2" borderId="15"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11" xfId="0" applyFont="1" applyFill="1" applyBorder="1" applyAlignment="1">
      <alignment horizontal="center" vertical="center"/>
    </xf>
    <xf numFmtId="14" fontId="28" fillId="0" borderId="1" xfId="0" applyNumberFormat="1" applyFont="1" applyBorder="1" applyAlignment="1" applyProtection="1">
      <alignment horizontal="center"/>
      <protection locked="0"/>
    </xf>
    <xf numFmtId="14" fontId="28" fillId="0" borderId="1" xfId="0" applyNumberFormat="1" applyFont="1" applyBorder="1" applyAlignment="1" applyProtection="1">
      <alignment horizontal="center" vertical="center"/>
      <protection locked="0"/>
    </xf>
    <xf numFmtId="44" fontId="28" fillId="0" borderId="5" xfId="1" applyFont="1" applyBorder="1" applyAlignment="1" applyProtection="1">
      <alignment horizontal="left" vertical="center" wrapText="1"/>
      <protection locked="0"/>
    </xf>
    <xf numFmtId="0" fontId="28" fillId="0" borderId="5" xfId="0" applyFont="1" applyBorder="1" applyAlignment="1" applyProtection="1">
      <alignment horizontal="left" vertical="center" wrapText="1"/>
      <protection locked="0"/>
    </xf>
    <xf numFmtId="14" fontId="28" fillId="0" borderId="5" xfId="0" applyNumberFormat="1" applyFont="1" applyBorder="1" applyAlignment="1" applyProtection="1">
      <alignment horizontal="left" vertical="center" wrapText="1"/>
      <protection locked="0"/>
    </xf>
    <xf numFmtId="14" fontId="28" fillId="0" borderId="5" xfId="0" applyNumberFormat="1" applyFont="1" applyBorder="1" applyAlignment="1" applyProtection="1">
      <alignment horizontal="left" vertical="center" wrapText="1"/>
      <protection locked="0" hidden="1"/>
    </xf>
    <xf numFmtId="4" fontId="28" fillId="0" borderId="5" xfId="0" applyNumberFormat="1" applyFont="1" applyBorder="1" applyAlignment="1" applyProtection="1">
      <alignment horizontal="left" vertical="center" wrapText="1"/>
      <protection locked="0"/>
    </xf>
    <xf numFmtId="3" fontId="28" fillId="7" borderId="5" xfId="0" applyNumberFormat="1" applyFont="1" applyFill="1" applyBorder="1" applyAlignment="1" applyProtection="1">
      <alignment horizontal="left" vertical="center" wrapText="1"/>
      <protection locked="0"/>
    </xf>
    <xf numFmtId="4" fontId="28" fillId="8" borderId="5" xfId="0" applyNumberFormat="1" applyFont="1" applyFill="1" applyBorder="1" applyAlignment="1" applyProtection="1">
      <alignment horizontal="left" vertical="center" wrapText="1"/>
      <protection locked="0" hidden="1"/>
    </xf>
    <xf numFmtId="4" fontId="28" fillId="3" borderId="5" xfId="0" applyNumberFormat="1" applyFont="1" applyFill="1" applyBorder="1" applyAlignment="1" applyProtection="1">
      <alignment horizontal="left" vertical="center" wrapText="1"/>
      <protection locked="0" hidden="1"/>
    </xf>
    <xf numFmtId="4" fontId="28" fillId="2" borderId="5" xfId="0" applyNumberFormat="1" applyFont="1" applyFill="1" applyBorder="1" applyAlignment="1" applyProtection="1">
      <alignment horizontal="left" vertical="center" wrapText="1"/>
      <protection locked="0" hidden="1"/>
    </xf>
    <xf numFmtId="4" fontId="28" fillId="0" borderId="5" xfId="0" applyNumberFormat="1" applyFont="1" applyFill="1" applyBorder="1" applyAlignment="1" applyProtection="1">
      <alignment horizontal="left" vertical="center" wrapText="1"/>
      <protection locked="0"/>
    </xf>
    <xf numFmtId="44" fontId="28" fillId="0" borderId="7" xfId="1"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14" fontId="28" fillId="0" borderId="7" xfId="0" applyNumberFormat="1" applyFont="1" applyBorder="1" applyAlignment="1" applyProtection="1">
      <alignment horizontal="left" vertical="center" wrapText="1"/>
      <protection locked="0"/>
    </xf>
    <xf numFmtId="14" fontId="28" fillId="0" borderId="7" xfId="0" applyNumberFormat="1" applyFont="1" applyBorder="1" applyAlignment="1" applyProtection="1">
      <alignment horizontal="left" vertical="center" wrapText="1"/>
      <protection locked="0" hidden="1"/>
    </xf>
    <xf numFmtId="4" fontId="28" fillId="0" borderId="7" xfId="0" applyNumberFormat="1" applyFont="1" applyBorder="1" applyAlignment="1" applyProtection="1">
      <alignment horizontal="left" vertical="center" wrapText="1"/>
      <protection locked="0"/>
    </xf>
    <xf numFmtId="3" fontId="28" fillId="7" borderId="7" xfId="0" applyNumberFormat="1" applyFont="1" applyFill="1" applyBorder="1" applyAlignment="1" applyProtection="1">
      <alignment horizontal="left" vertical="center" wrapText="1"/>
      <protection locked="0"/>
    </xf>
    <xf numFmtId="4" fontId="28" fillId="8" borderId="7" xfId="0" applyNumberFormat="1" applyFont="1" applyFill="1" applyBorder="1" applyAlignment="1" applyProtection="1">
      <alignment horizontal="left" vertical="center" wrapText="1"/>
      <protection locked="0" hidden="1"/>
    </xf>
    <xf numFmtId="4" fontId="28" fillId="3" borderId="7" xfId="0" applyNumberFormat="1" applyFont="1" applyFill="1" applyBorder="1" applyAlignment="1" applyProtection="1">
      <alignment horizontal="left" vertical="center" wrapText="1"/>
      <protection locked="0" hidden="1"/>
    </xf>
    <xf numFmtId="4" fontId="28" fillId="2" borderId="7" xfId="0" applyNumberFormat="1" applyFont="1" applyFill="1" applyBorder="1" applyAlignment="1" applyProtection="1">
      <alignment horizontal="left" vertical="center" wrapText="1"/>
      <protection locked="0" hidden="1"/>
    </xf>
    <xf numFmtId="4" fontId="28" fillId="0" borderId="7" xfId="0" applyNumberFormat="1" applyFont="1" applyFill="1" applyBorder="1" applyAlignment="1" applyProtection="1">
      <alignment horizontal="left" vertical="center" wrapText="1"/>
      <protection locked="0"/>
    </xf>
    <xf numFmtId="44" fontId="28" fillId="0" borderId="8" xfId="1" applyFont="1" applyBorder="1" applyAlignment="1" applyProtection="1">
      <alignment horizontal="left" vertical="center" wrapText="1"/>
      <protection locked="0"/>
    </xf>
    <xf numFmtId="0" fontId="28" fillId="0" borderId="8" xfId="0" applyFont="1" applyBorder="1" applyAlignment="1" applyProtection="1">
      <alignment horizontal="left" vertical="center" wrapText="1"/>
      <protection locked="0"/>
    </xf>
    <xf numFmtId="14" fontId="28" fillId="0" borderId="8" xfId="0" applyNumberFormat="1" applyFont="1" applyBorder="1" applyAlignment="1" applyProtection="1">
      <alignment horizontal="left" vertical="center" wrapText="1"/>
      <protection locked="0"/>
    </xf>
    <xf numFmtId="14" fontId="28" fillId="0" borderId="8" xfId="0" applyNumberFormat="1" applyFont="1" applyBorder="1" applyAlignment="1" applyProtection="1">
      <alignment horizontal="left" vertical="center" wrapText="1"/>
      <protection locked="0" hidden="1"/>
    </xf>
    <xf numFmtId="4" fontId="28" fillId="0" borderId="8" xfId="0" applyNumberFormat="1" applyFont="1" applyBorder="1" applyAlignment="1" applyProtection="1">
      <alignment horizontal="left" vertical="center" wrapText="1"/>
      <protection locked="0"/>
    </xf>
    <xf numFmtId="3" fontId="28" fillId="7" borderId="8" xfId="0" applyNumberFormat="1" applyFont="1" applyFill="1" applyBorder="1" applyAlignment="1" applyProtection="1">
      <alignment horizontal="left" vertical="center" wrapText="1"/>
      <protection locked="0"/>
    </xf>
    <xf numFmtId="4" fontId="28" fillId="8" borderId="8" xfId="0" applyNumberFormat="1" applyFont="1" applyFill="1" applyBorder="1" applyAlignment="1" applyProtection="1">
      <alignment horizontal="left" vertical="center" wrapText="1"/>
      <protection locked="0" hidden="1"/>
    </xf>
    <xf numFmtId="4" fontId="28" fillId="3" borderId="8" xfId="0" applyNumberFormat="1" applyFont="1" applyFill="1" applyBorder="1" applyAlignment="1" applyProtection="1">
      <alignment horizontal="left" vertical="center" wrapText="1"/>
      <protection locked="0" hidden="1"/>
    </xf>
    <xf numFmtId="4" fontId="28" fillId="2" borderId="8" xfId="0" applyNumberFormat="1" applyFont="1" applyFill="1" applyBorder="1" applyAlignment="1" applyProtection="1">
      <alignment horizontal="left" vertical="center" wrapText="1"/>
      <protection locked="0" hidden="1"/>
    </xf>
    <xf numFmtId="4" fontId="28" fillId="0" borderId="8" xfId="0" applyNumberFormat="1" applyFont="1" applyFill="1" applyBorder="1" applyAlignment="1" applyProtection="1">
      <alignment horizontal="left" vertical="center" wrapText="1"/>
      <protection locked="0"/>
    </xf>
    <xf numFmtId="0" fontId="29" fillId="0" borderId="2" xfId="0" applyFont="1" applyBorder="1" applyAlignment="1">
      <alignment horizontal="center" vertical="center"/>
    </xf>
    <xf numFmtId="0" fontId="29" fillId="0" borderId="12" xfId="0" applyFont="1" applyBorder="1" applyAlignment="1">
      <alignment horizontal="center" vertical="center"/>
    </xf>
    <xf numFmtId="0" fontId="29" fillId="0" borderId="4" xfId="0" applyFont="1" applyBorder="1" applyAlignment="1">
      <alignment horizontal="center" vertical="center"/>
    </xf>
    <xf numFmtId="14" fontId="28" fillId="0" borderId="1" xfId="0" applyNumberFormat="1" applyFont="1" applyBorder="1" applyAlignment="1">
      <alignment horizontal="center"/>
    </xf>
    <xf numFmtId="165" fontId="31" fillId="0" borderId="1" xfId="0" applyNumberFormat="1" applyFont="1" applyBorder="1" applyAlignment="1">
      <alignment horizontal="center" vertical="center"/>
    </xf>
    <xf numFmtId="0" fontId="28" fillId="0" borderId="0" xfId="0" applyFont="1" applyAlignment="1" applyProtection="1">
      <alignment horizontal="center"/>
      <protection locked="0"/>
    </xf>
    <xf numFmtId="0" fontId="29" fillId="2" borderId="0" xfId="0" applyFont="1" applyFill="1" applyAlignment="1" applyProtection="1">
      <alignment wrapText="1"/>
      <protection locked="0"/>
    </xf>
    <xf numFmtId="0" fontId="28" fillId="2" borderId="0" xfId="0" applyFont="1" applyFill="1" applyAlignment="1" applyProtection="1">
      <alignment wrapText="1"/>
      <protection locked="0"/>
    </xf>
    <xf numFmtId="0" fontId="30" fillId="15" borderId="1" xfId="0" applyFont="1" applyFill="1" applyBorder="1" applyAlignment="1">
      <alignment vertical="center" wrapText="1"/>
    </xf>
    <xf numFmtId="0" fontId="31" fillId="2" borderId="1" xfId="0" applyFont="1" applyFill="1" applyBorder="1" applyAlignment="1">
      <alignment vertical="center" wrapText="1"/>
    </xf>
    <xf numFmtId="0" fontId="32" fillId="0" borderId="1" xfId="0" applyFont="1" applyBorder="1" applyAlignment="1">
      <alignment vertical="center" wrapText="1"/>
    </xf>
    <xf numFmtId="0" fontId="32" fillId="0" borderId="1" xfId="0" applyFont="1" applyBorder="1" applyAlignment="1">
      <alignment horizontal="left" vertical="center" wrapText="1"/>
    </xf>
    <xf numFmtId="0" fontId="31" fillId="0" borderId="1" xfId="0" applyFont="1" applyBorder="1" applyAlignment="1">
      <alignment horizontal="left" vertical="center" wrapText="1"/>
    </xf>
    <xf numFmtId="0" fontId="28" fillId="0" borderId="0" xfId="0" applyFont="1" applyAlignment="1" applyProtection="1">
      <alignment wrapText="1"/>
      <protection locked="0"/>
    </xf>
    <xf numFmtId="0" fontId="31" fillId="2" borderId="1" xfId="0" applyFont="1" applyFill="1" applyBorder="1" applyAlignment="1">
      <alignment horizontal="left" vertical="center" wrapText="1"/>
    </xf>
    <xf numFmtId="0" fontId="31" fillId="2" borderId="1"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8" xfId="0" applyFont="1" applyFill="1" applyBorder="1" applyAlignment="1">
      <alignment horizontal="center" vertical="center" wrapText="1"/>
    </xf>
    <xf numFmtId="49" fontId="28" fillId="0" borderId="1" xfId="0" applyNumberFormat="1" applyFont="1" applyBorder="1" applyAlignment="1">
      <alignment horizontal="center" vertical="center" wrapText="1"/>
    </xf>
  </cellXfs>
  <cellStyles count="2">
    <cellStyle name="Moneda" xfId="1" builtinId="4"/>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80596</xdr:colOff>
      <xdr:row>7</xdr:row>
      <xdr:rowOff>102577</xdr:rowOff>
    </xdr:from>
    <xdr:to>
      <xdr:col>35</xdr:col>
      <xdr:colOff>564174</xdr:colOff>
      <xdr:row>7</xdr:row>
      <xdr:rowOff>117231</xdr:rowOff>
    </xdr:to>
    <xdr:cxnSp macro="">
      <xdr:nvCxnSpPr>
        <xdr:cNvPr id="5" name="Conector recto de flecha 4">
          <a:extLst>
            <a:ext uri="{FF2B5EF4-FFF2-40B4-BE49-F238E27FC236}">
              <a16:creationId xmlns="" xmlns:a16="http://schemas.microsoft.com/office/drawing/2014/main" id="{F05E3111-D3CF-494C-A5C8-1D43598B608D}"/>
            </a:ext>
          </a:extLst>
        </xdr:cNvPr>
        <xdr:cNvCxnSpPr/>
      </xdr:nvCxnSpPr>
      <xdr:spPr>
        <a:xfrm flipV="1">
          <a:off x="3271471" y="4541227"/>
          <a:ext cx="3064853" cy="1465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51288</xdr:colOff>
      <xdr:row>0</xdr:row>
      <xdr:rowOff>0</xdr:rowOff>
    </xdr:from>
    <xdr:to>
      <xdr:col>1</xdr:col>
      <xdr:colOff>1413525</xdr:colOff>
      <xdr:row>2</xdr:row>
      <xdr:rowOff>78579</xdr:rowOff>
    </xdr:to>
    <xdr:pic>
      <xdr:nvPicPr>
        <xdr:cNvPr id="3" name="Imagen 2" descr="Gobierno de Hidalgo - Wikipedia, la enciclopedia libre"/>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46" y="0"/>
          <a:ext cx="1365900" cy="1375444"/>
        </a:xfrm>
        <a:prstGeom prst="rect">
          <a:avLst/>
        </a:prstGeom>
        <a:noFill/>
        <a:ln>
          <a:noFill/>
        </a:ln>
      </xdr:spPr>
    </xdr:pic>
    <xdr:clientData/>
  </xdr:twoCellAnchor>
  <xdr:twoCellAnchor editAs="oneCell">
    <xdr:from>
      <xdr:col>14</xdr:col>
      <xdr:colOff>266699</xdr:colOff>
      <xdr:row>1</xdr:row>
      <xdr:rowOff>109904</xdr:rowOff>
    </xdr:from>
    <xdr:to>
      <xdr:col>15</xdr:col>
      <xdr:colOff>512152</xdr:colOff>
      <xdr:row>2</xdr:row>
      <xdr:rowOff>21981</xdr:rowOff>
    </xdr:to>
    <xdr:pic>
      <xdr:nvPicPr>
        <xdr:cNvPr id="4" name="Imagen 3"/>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52" t="38926" r="11066" b="33012"/>
        <a:stretch/>
      </xdr:blipFill>
      <xdr:spPr bwMode="auto">
        <a:xfrm>
          <a:off x="10971334" y="300404"/>
          <a:ext cx="1704242" cy="101844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569937</xdr:colOff>
      <xdr:row>0</xdr:row>
      <xdr:rowOff>86017</xdr:rowOff>
    </xdr:from>
    <xdr:to>
      <xdr:col>8</xdr:col>
      <xdr:colOff>122973</xdr:colOff>
      <xdr:row>1</xdr:row>
      <xdr:rowOff>1079684</xdr:rowOff>
    </xdr:to>
    <xdr:pic>
      <xdr:nvPicPr>
        <xdr:cNvPr id="6" name="Imagen 5"/>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5798" t="21424" r="29056" b="8268"/>
        <a:stretch/>
      </xdr:blipFill>
      <xdr:spPr bwMode="auto">
        <a:xfrm>
          <a:off x="5039360" y="86017"/>
          <a:ext cx="2731800" cy="1184167"/>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80596</xdr:colOff>
      <xdr:row>23</xdr:row>
      <xdr:rowOff>102577</xdr:rowOff>
    </xdr:from>
    <xdr:to>
      <xdr:col>9</xdr:col>
      <xdr:colOff>564174</xdr:colOff>
      <xdr:row>23</xdr:row>
      <xdr:rowOff>117231</xdr:rowOff>
    </xdr:to>
    <xdr:cxnSp macro="">
      <xdr:nvCxnSpPr>
        <xdr:cNvPr id="5" name="Conector recto de flecha 4">
          <a:extLst>
            <a:ext uri="{FF2B5EF4-FFF2-40B4-BE49-F238E27FC236}">
              <a16:creationId xmlns="" xmlns:a16="http://schemas.microsoft.com/office/drawing/2014/main" id="{F05E3111-D3CF-494C-A5C8-1D43598B608D}"/>
            </a:ext>
          </a:extLst>
        </xdr:cNvPr>
        <xdr:cNvCxnSpPr/>
      </xdr:nvCxnSpPr>
      <xdr:spPr>
        <a:xfrm flipV="1">
          <a:off x="3261946" y="4541227"/>
          <a:ext cx="3064853" cy="1465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80596</xdr:colOff>
      <xdr:row>23</xdr:row>
      <xdr:rowOff>102577</xdr:rowOff>
    </xdr:from>
    <xdr:to>
      <xdr:col>9</xdr:col>
      <xdr:colOff>564174</xdr:colOff>
      <xdr:row>23</xdr:row>
      <xdr:rowOff>117231</xdr:rowOff>
    </xdr:to>
    <xdr:cxnSp macro="">
      <xdr:nvCxnSpPr>
        <xdr:cNvPr id="6" name="Conector recto de flecha 5">
          <a:extLst>
            <a:ext uri="{FF2B5EF4-FFF2-40B4-BE49-F238E27FC236}">
              <a16:creationId xmlns="" xmlns:a16="http://schemas.microsoft.com/office/drawing/2014/main" id="{7EEC8E1D-0F8E-418D-AC42-EC31AE79552E}"/>
            </a:ext>
          </a:extLst>
        </xdr:cNvPr>
        <xdr:cNvCxnSpPr/>
      </xdr:nvCxnSpPr>
      <xdr:spPr>
        <a:xfrm flipV="1">
          <a:off x="3267808" y="4542692"/>
          <a:ext cx="3062654" cy="1465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1318739</xdr:colOff>
      <xdr:row>7</xdr:row>
      <xdr:rowOff>0</xdr:rowOff>
    </xdr:from>
    <xdr:to>
      <xdr:col>6</xdr:col>
      <xdr:colOff>1524000</xdr:colOff>
      <xdr:row>7</xdr:row>
      <xdr:rowOff>6406</xdr:rowOff>
    </xdr:to>
    <xdr:cxnSp macro="">
      <xdr:nvCxnSpPr>
        <xdr:cNvPr id="7" name="Conector recto de flecha 6">
          <a:extLst>
            <a:ext uri="{FF2B5EF4-FFF2-40B4-BE49-F238E27FC236}">
              <a16:creationId xmlns="" xmlns:a16="http://schemas.microsoft.com/office/drawing/2014/main" id="{89779436-8B59-4CC1-9A4D-972655DCCE04}"/>
            </a:ext>
          </a:extLst>
        </xdr:cNvPr>
        <xdr:cNvCxnSpPr/>
      </xdr:nvCxnSpPr>
      <xdr:spPr>
        <a:xfrm flipV="1">
          <a:off x="4577292" y="1363579"/>
          <a:ext cx="205261" cy="6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115358</xdr:colOff>
      <xdr:row>6</xdr:row>
      <xdr:rowOff>136526</xdr:rowOff>
    </xdr:from>
    <xdr:to>
      <xdr:col>2</xdr:col>
      <xdr:colOff>455083</xdr:colOff>
      <xdr:row>9</xdr:row>
      <xdr:rowOff>105833</xdr:rowOff>
    </xdr:to>
    <xdr:cxnSp macro="">
      <xdr:nvCxnSpPr>
        <xdr:cNvPr id="8" name="Conector recto de flecha 7">
          <a:extLst>
            <a:ext uri="{FF2B5EF4-FFF2-40B4-BE49-F238E27FC236}">
              <a16:creationId xmlns="" xmlns:a16="http://schemas.microsoft.com/office/drawing/2014/main" id="{0F5335DD-E9F6-452F-8B29-909EB1CA3B59}"/>
            </a:ext>
          </a:extLst>
        </xdr:cNvPr>
        <xdr:cNvCxnSpPr/>
      </xdr:nvCxnSpPr>
      <xdr:spPr>
        <a:xfrm>
          <a:off x="771525" y="1205443"/>
          <a:ext cx="339725" cy="7313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1345810</xdr:colOff>
      <xdr:row>7</xdr:row>
      <xdr:rowOff>172453</xdr:rowOff>
    </xdr:from>
    <xdr:to>
      <xdr:col>6</xdr:col>
      <xdr:colOff>1551071</xdr:colOff>
      <xdr:row>7</xdr:row>
      <xdr:rowOff>178859</xdr:rowOff>
    </xdr:to>
    <xdr:cxnSp macro="">
      <xdr:nvCxnSpPr>
        <xdr:cNvPr id="11" name="Conector recto de flecha 10">
          <a:extLst>
            <a:ext uri="{FF2B5EF4-FFF2-40B4-BE49-F238E27FC236}">
              <a16:creationId xmlns="" xmlns:a16="http://schemas.microsoft.com/office/drawing/2014/main" id="{F69EB99E-0107-45B5-AF9B-84DE000717B4}"/>
            </a:ext>
          </a:extLst>
        </xdr:cNvPr>
        <xdr:cNvCxnSpPr/>
      </xdr:nvCxnSpPr>
      <xdr:spPr>
        <a:xfrm flipV="1">
          <a:off x="4604363" y="1536032"/>
          <a:ext cx="205261" cy="6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119591</xdr:colOff>
      <xdr:row>4</xdr:row>
      <xdr:rowOff>30079</xdr:rowOff>
    </xdr:from>
    <xdr:to>
      <xdr:col>2</xdr:col>
      <xdr:colOff>401052</xdr:colOff>
      <xdr:row>6</xdr:row>
      <xdr:rowOff>130732</xdr:rowOff>
    </xdr:to>
    <xdr:cxnSp macro="">
      <xdr:nvCxnSpPr>
        <xdr:cNvPr id="12" name="Conector recto de flecha 11">
          <a:extLst>
            <a:ext uri="{FF2B5EF4-FFF2-40B4-BE49-F238E27FC236}">
              <a16:creationId xmlns="" xmlns:a16="http://schemas.microsoft.com/office/drawing/2014/main" id="{FD72DCB0-65EE-4188-A395-3715CE9B546A}"/>
            </a:ext>
          </a:extLst>
        </xdr:cNvPr>
        <xdr:cNvCxnSpPr/>
      </xdr:nvCxnSpPr>
      <xdr:spPr>
        <a:xfrm flipV="1">
          <a:off x="776315" y="666750"/>
          <a:ext cx="281461" cy="5317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1508702</xdr:colOff>
      <xdr:row>6</xdr:row>
      <xdr:rowOff>165109</xdr:rowOff>
    </xdr:from>
    <xdr:ext cx="1861311" cy="468077"/>
    <xdr:sp macro="" textlink="">
      <xdr:nvSpPr>
        <xdr:cNvPr id="15" name="CuadroTexto 14">
          <a:extLst>
            <a:ext uri="{FF2B5EF4-FFF2-40B4-BE49-F238E27FC236}">
              <a16:creationId xmlns="" xmlns:a16="http://schemas.microsoft.com/office/drawing/2014/main" id="{CD82EF40-DDC4-401B-A595-6F5B24133A01}"/>
            </a:ext>
          </a:extLst>
        </xdr:cNvPr>
        <xdr:cNvSpPr txBox="1"/>
      </xdr:nvSpPr>
      <xdr:spPr>
        <a:xfrm>
          <a:off x="4767255" y="1232912"/>
          <a:ext cx="1861311"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PA" sz="1200" b="1"/>
            <a:t>Valor_si_verdadero</a:t>
          </a:r>
        </a:p>
        <a:p>
          <a:r>
            <a:rPr lang="es-PA" sz="1200" b="1"/>
            <a:t>Valor_si_falso</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ilberth/Desktop/INVENTARIOS/INVENTARIO%202022%20PRESIDENCIA%20MP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sheetName val="V.10"/>
      <sheetName val="vc"/>
      <sheetName val="nuevo"/>
      <sheetName val="Hoja1"/>
      <sheetName val="Hoja2"/>
    </sheetNames>
    <sheetDataSet>
      <sheetData sheetId="0"/>
      <sheetData sheetId="1"/>
      <sheetData sheetId="2">
        <row r="1">
          <cell r="A1" t="str">
            <v>No. de inventario</v>
          </cell>
          <cell r="B1" t="str">
            <v>Clave armonizada</v>
          </cell>
          <cell r="C1" t="str">
            <v>No. de resguardo</v>
          </cell>
          <cell r="D1" t="str">
            <v>Nombre de resguardante</v>
          </cell>
          <cell r="E1" t="str">
            <v>Adscripción</v>
          </cell>
          <cell r="F1" t="str">
            <v>Descripcion fisica del bien</v>
          </cell>
          <cell r="G1" t="str">
            <v>Ubicación actual</v>
          </cell>
          <cell r="H1" t="str">
            <v>Marca</v>
          </cell>
          <cell r="I1" t="str">
            <v>Modelo</v>
          </cell>
          <cell r="J1" t="str">
            <v>No. Serie</v>
          </cell>
          <cell r="K1" t="str">
            <v>Factura o documento que ampara</v>
          </cell>
          <cell r="L1" t="str">
            <v>Fecha de adquisición</v>
          </cell>
          <cell r="M1" t="str">
            <v>Nombre del responsable del resguardo</v>
          </cell>
          <cell r="N1" t="str">
            <v>Valor de adquisición</v>
          </cell>
          <cell r="O1" t="str">
            <v>Depreciación acumulada</v>
          </cell>
          <cell r="P1" t="str">
            <v>Valor en libros</v>
          </cell>
          <cell r="Q1" t="str">
            <v>Condición del bien</v>
          </cell>
        </row>
        <row r="2">
          <cell r="A2" t="str">
            <v>5210010004-001</v>
          </cell>
          <cell r="B2" t="str">
            <v>5210010004-001</v>
          </cell>
          <cell r="C2" t="str">
            <v>521001-01-009</v>
          </cell>
          <cell r="D2" t="str">
            <v xml:space="preserve">SENÓN NAVARRO MORALES </v>
          </cell>
          <cell r="E2" t="str">
            <v xml:space="preserve">PRESIDENTE MUNICIPAL </v>
          </cell>
          <cell r="F2" t="str">
            <v>PANTALLA LED 55" LG SMART FHD 55LJ5400/5, CON SOPORTE MOV 10-70</v>
          </cell>
          <cell r="G2" t="str">
            <v>PALACIO MUNICIPAL, SN, COL. CENTRO, SEGUNDO PISO, EN LA OFICINA DE LA CONCEJO MUNICIPAL INTERINO, YAHUALICA, HIDALGO.</v>
          </cell>
          <cell r="H2" t="str">
            <v>LG</v>
          </cell>
          <cell r="I2" t="str">
            <v>FHD 55LJ5400/5</v>
          </cell>
          <cell r="J2" t="str">
            <v>804RMQK4Q044</v>
          </cell>
          <cell r="K2" t="str">
            <v>A 957</v>
          </cell>
          <cell r="L2">
            <v>43272</v>
          </cell>
          <cell r="M2" t="str">
            <v>PROF. MARCELO TORRES TELLES</v>
          </cell>
          <cell r="N2">
            <v>14999</v>
          </cell>
          <cell r="O2">
            <v>9989.3335000000006</v>
          </cell>
          <cell r="P2">
            <v>14999</v>
          </cell>
          <cell r="Q2" t="str">
            <v>BUENAS CONDICIONES</v>
          </cell>
        </row>
        <row r="3">
          <cell r="A3" t="str">
            <v>5110010005-013</v>
          </cell>
          <cell r="B3" t="str">
            <v>5110010005-013</v>
          </cell>
          <cell r="C3" t="str">
            <v>511001-01-006</v>
          </cell>
          <cell r="D3" t="str">
            <v xml:space="preserve">SENÓN NAVARRO MORALES </v>
          </cell>
          <cell r="E3" t="str">
            <v xml:space="preserve">PRESIDENTE MUNICIPAL </v>
          </cell>
          <cell r="F3" t="str">
            <v>SILLA GERENTE PIEL IMITACIÓN</v>
          </cell>
          <cell r="G3" t="str">
            <v>PALACIO MUNICIPAL, SN, COL. CENTRO, SEGUNDO PISO, EN LA OFICINA DE LA CONCEJO MUNICIPAL INTERINO, YAHUALICA, HIDALGO.</v>
          </cell>
          <cell r="H3" t="str">
            <v>SM</v>
          </cell>
          <cell r="I3" t="str">
            <v>SM</v>
          </cell>
          <cell r="J3" t="str">
            <v>SN</v>
          </cell>
          <cell r="K3" t="str">
            <v>A 176</v>
          </cell>
          <cell r="L3">
            <v>42891</v>
          </cell>
          <cell r="M3" t="str">
            <v>PROF. MARCELO TORRES TELLES</v>
          </cell>
          <cell r="N3">
            <v>3000</v>
          </cell>
          <cell r="O3">
            <v>900</v>
          </cell>
          <cell r="P3">
            <v>3000</v>
          </cell>
          <cell r="Q3" t="str">
            <v>REGULAR</v>
          </cell>
        </row>
        <row r="4">
          <cell r="A4" t="str">
            <v>5150010003-003</v>
          </cell>
          <cell r="B4" t="str">
            <v>5150010003-003</v>
          </cell>
          <cell r="C4" t="str">
            <v>515001-01-004</v>
          </cell>
          <cell r="D4" t="str">
            <v xml:space="preserve">SENÓN NAVARRO MORALES </v>
          </cell>
          <cell r="E4" t="str">
            <v xml:space="preserve">PRESIDENTE MUNICIPAL </v>
          </cell>
          <cell r="F4" t="str">
            <v>IMPRESORA MULTIFUNCIONAL EPSON L210, A COLOR, 50-60 HZ.</v>
          </cell>
          <cell r="G4" t="str">
            <v>PALACIO MUNICIPAL, SN, COL. CENTRO, SEGUNDO PISO, EN LA OFICINA DEL CONCEJO MUNICIPAL INTERINO, YAHUALICA, HIDALGO.</v>
          </cell>
          <cell r="H4" t="str">
            <v>EPSON</v>
          </cell>
          <cell r="I4" t="str">
            <v>L210</v>
          </cell>
          <cell r="J4" t="str">
            <v>S25K600539</v>
          </cell>
          <cell r="K4">
            <v>48</v>
          </cell>
          <cell r="L4">
            <v>42084</v>
          </cell>
          <cell r="M4" t="str">
            <v>PROF. MARCELO TORRES TELLES</v>
          </cell>
          <cell r="N4">
            <v>4048.4</v>
          </cell>
          <cell r="O4">
            <v>4048.3993000000005</v>
          </cell>
          <cell r="P4">
            <v>4048.4</v>
          </cell>
          <cell r="Q4" t="str">
            <v>REGULAR</v>
          </cell>
        </row>
        <row r="5">
          <cell r="A5" t="str">
            <v>5110010001-001</v>
          </cell>
          <cell r="B5" t="str">
            <v>5110010001-001</v>
          </cell>
          <cell r="C5" t="str">
            <v>511001-01-002</v>
          </cell>
          <cell r="D5" t="str">
            <v xml:space="preserve">SENÓN NAVARRO MORALES </v>
          </cell>
          <cell r="E5" t="str">
            <v xml:space="preserve">PRESIDENTE MUNICIPAL </v>
          </cell>
          <cell r="F5" t="str">
            <v>ESCRITORIO CHERRY TRADICIONAL, LAMINADO ACABADO EN COLOR CEREZA, ESTANTE DE TECLADO, TRES ARCHIVEROS CON CORREDERAS DE EXTENSION COMPLETA, DOS ARCHIVEROS CON CERRADURA DE LLAVE, DOS CAJONES PEQUEÑOS CON CORRIMIENTOS DE METAL Y TOPES DE SEGURIDAD, INCRUSTACION DE PANEL SUPERIOR DE MELAMINO NEGRO RESISTENTE AL CALOR MANCHAS Y RAYAS</v>
          </cell>
          <cell r="G5" t="str">
            <v>PALACIO MUNICIPAL, SN, COL. CENTRO, SEGUNDO PISO, EN LA OFICINA DEL CONCEJO MUNICIPAL INTERINO, YAHUALICA, HIDALGO.</v>
          </cell>
          <cell r="H5" t="str">
            <v>SAUDER</v>
          </cell>
          <cell r="I5">
            <v>2328</v>
          </cell>
          <cell r="J5" t="str">
            <v>S/N</v>
          </cell>
          <cell r="K5" t="str">
            <v>POSC, 813,+I7:Q8 058</v>
          </cell>
          <cell r="L5">
            <v>41121</v>
          </cell>
          <cell r="M5" t="str">
            <v>PROF. MARCELO TORRES TELLES</v>
          </cell>
          <cell r="N5">
            <v>6599</v>
          </cell>
          <cell r="O5">
            <v>5224.208333333333</v>
          </cell>
          <cell r="P5">
            <v>6599</v>
          </cell>
          <cell r="Q5" t="str">
            <v>BUENAS CONDICIONES</v>
          </cell>
        </row>
        <row r="6">
          <cell r="A6" t="str">
            <v>5150010001-043</v>
          </cell>
          <cell r="B6" t="str">
            <v>5150010001-043</v>
          </cell>
          <cell r="C6" t="str">
            <v>515001-01-008</v>
          </cell>
          <cell r="D6" t="str">
            <v xml:space="preserve">SENÓN NAVARRO MORALES </v>
          </cell>
          <cell r="E6" t="str">
            <v xml:space="preserve">PRESIDENTE MUNICIPAL </v>
          </cell>
          <cell r="F6" t="str">
            <v>LAPTOP DELL INSPIRON 15, PANTALLA DE 15.6 ", PROCESADOR INTEL CORE I7-75000, SISTEMA OPERATIVO WINDOWS 10 MEMORIA 8GB DDR4 2400 MHZ, GRÁFICOS DE VIDEO; INTEL HP GRAPHICS 620; DISCO DURO DE 1TB.</v>
          </cell>
          <cell r="G6" t="str">
            <v>PALACIO MUNICIPAL, SN, COL. CENTRO, PRIMER PISO, EN LA OFICINA DE LA CONCEJO MUNICIPAL INTERINO, YAHUALICA, HIDALGO.</v>
          </cell>
          <cell r="H6" t="str">
            <v>DELL</v>
          </cell>
          <cell r="I6" t="str">
            <v>INSPIRON 15</v>
          </cell>
          <cell r="J6" t="str">
            <v>DJPDJ22</v>
          </cell>
          <cell r="K6">
            <v>10622</v>
          </cell>
          <cell r="L6">
            <v>43046</v>
          </cell>
          <cell r="M6" t="str">
            <v>PROF. MARCELO TORRES TELLES</v>
          </cell>
          <cell r="N6">
            <v>27840</v>
          </cell>
          <cell r="O6">
            <v>23949.360000000001</v>
          </cell>
          <cell r="P6">
            <v>27840</v>
          </cell>
          <cell r="Q6" t="str">
            <v xml:space="preserve">BUENAS CONDICIONES </v>
          </cell>
        </row>
        <row r="7">
          <cell r="A7" t="str">
            <v>5110010004-001</v>
          </cell>
          <cell r="B7" t="str">
            <v>5110010004-001</v>
          </cell>
          <cell r="C7" t="str">
            <v>511001-01-001</v>
          </cell>
          <cell r="D7" t="str">
            <v xml:space="preserve">SENÓN NAVARRO MORALES </v>
          </cell>
          <cell r="E7" t="str">
            <v xml:space="preserve">PRESIDENTE MUNICIPAL </v>
          </cell>
          <cell r="F7" t="str">
            <v>MESA DE TRABAJO COLOR NEGRO CON SOPORTE METALICO COLOR NEGRO 3.50M DE LARGO*1.20M DE ANCHO*0.74M DE ALTO,</v>
          </cell>
          <cell r="G7" t="str">
            <v>PALACIO MUNICIPAL, SN, COL. CENTRO, SEGUNDO PISO, EN LA OFICINA DEL CONCEJO MUNICIPAL INTERINO, YAHUALICA, HIDALGO.</v>
          </cell>
          <cell r="H7" t="str">
            <v>SM</v>
          </cell>
          <cell r="I7" t="str">
            <v>SM</v>
          </cell>
          <cell r="J7" t="str">
            <v>SN</v>
          </cell>
          <cell r="K7" t="str">
            <v>ACTA DE RECONOCIMIENTO</v>
          </cell>
          <cell r="L7">
            <v>39071</v>
          </cell>
          <cell r="M7" t="str">
            <v>PROF. MARCELO TORRES TELLES</v>
          </cell>
          <cell r="N7">
            <v>3440</v>
          </cell>
          <cell r="O7">
            <v>3439</v>
          </cell>
          <cell r="P7">
            <v>3440</v>
          </cell>
          <cell r="Q7" t="str">
            <v>REGULAR</v>
          </cell>
        </row>
        <row r="8">
          <cell r="A8" t="str">
            <v>5150010001-024</v>
          </cell>
          <cell r="B8" t="str">
            <v>5150010001-024</v>
          </cell>
          <cell r="C8" t="str">
            <v>515001-07-005</v>
          </cell>
          <cell r="D8" t="str">
            <v>EUSEBIO HERNÁNDEZ BAUTISTA</v>
          </cell>
          <cell r="E8" t="str">
            <v>CONTRALORÍA MUNICIPAL</v>
          </cell>
          <cell r="F8" t="str">
            <v>LAPTOP DELL INSPIRON 15 CI5 8GB 1TB</v>
          </cell>
          <cell r="G8" t="str">
            <v>PALACIO MUNICIPAL, SN, COL. CENTRO, SEGUNDO PISO, EN LA OFICINA DE LA CONTRALORÍA MUNICIPAL, YAHUALICA, HIDALGO.</v>
          </cell>
          <cell r="H8" t="str">
            <v>DELL</v>
          </cell>
          <cell r="I8" t="str">
            <v>INSPIRON 15 CI5</v>
          </cell>
          <cell r="J8">
            <v>17423905070</v>
          </cell>
          <cell r="K8" t="str">
            <v>A 153</v>
          </cell>
          <cell r="L8">
            <v>42872</v>
          </cell>
          <cell r="M8" t="str">
            <v>EUSEBIO HERNÁNDEZ BAUTISTA</v>
          </cell>
          <cell r="N8">
            <v>22000</v>
          </cell>
          <cell r="O8">
            <v>22000</v>
          </cell>
          <cell r="P8">
            <v>22000</v>
          </cell>
          <cell r="Q8" t="str">
            <v>MALAS CONDICIONES</v>
          </cell>
        </row>
        <row r="9">
          <cell r="A9" t="str">
            <v>5150010001-028</v>
          </cell>
          <cell r="B9" t="str">
            <v>5150010001-028</v>
          </cell>
          <cell r="C9" t="str">
            <v>515001-07-005</v>
          </cell>
          <cell r="D9" t="str">
            <v>EUSEBIO HERNÁNDEZ BAUTISTA</v>
          </cell>
          <cell r="E9" t="str">
            <v>CONTRALORÍA MUNICIPAL</v>
          </cell>
          <cell r="F9" t="str">
            <v xml:space="preserve">LAPTOP DELL LATITUDE E3470: PROCESADOR INTEL CORE I5 6200U, MEMORIA DE 4GB DDR3L, DISCO DURO 1TB, PANTALLA DE 14 LED, VIDEO INTEL HD GRAPHICS 520, UNIDAD ÓPTICA NO INCLUIDA, S.O. WINDOWS 10 PRO 64 BITS. </v>
          </cell>
          <cell r="G9" t="str">
            <v>PALACIO MUNICIPAL, SN, COL. CENTRO, SEGUNDO PISO, EN LA OFICINA DE LA CONTRALORÍA MUNICIPAL, YAHUALICA, HIDALGO.</v>
          </cell>
          <cell r="H9" t="str">
            <v>DELL</v>
          </cell>
          <cell r="I9" t="str">
            <v>LATITUDE E3470</v>
          </cell>
          <cell r="J9" t="str">
            <v>9MHPWB2</v>
          </cell>
          <cell r="K9" t="str">
            <v>A 287</v>
          </cell>
          <cell r="L9">
            <v>42923</v>
          </cell>
          <cell r="M9" t="str">
            <v>EUSEBIO HERNÁNDEZ BAUTISTA</v>
          </cell>
          <cell r="N9">
            <v>23569.33</v>
          </cell>
          <cell r="O9">
            <v>22891.708317500001</v>
          </cell>
          <cell r="P9">
            <v>23569.33</v>
          </cell>
          <cell r="Q9" t="str">
            <v>REGULAR</v>
          </cell>
        </row>
        <row r="10">
          <cell r="A10" t="str">
            <v>5150010005-002</v>
          </cell>
          <cell r="B10" t="str">
            <v>5150010005-002</v>
          </cell>
          <cell r="C10" t="str">
            <v>515001-07-008</v>
          </cell>
          <cell r="D10" t="str">
            <v>EUSEBIO HERNÁNDEZ BAUTISTA</v>
          </cell>
          <cell r="E10" t="str">
            <v>CONTRALORÍA MUNICIPAL</v>
          </cell>
          <cell r="F10" t="str">
            <v>DISCO DURO ADATA HD650 2TB.</v>
          </cell>
          <cell r="G10" t="str">
            <v>PALACIO MUNICIPAL, SN, COL. CENTRO, SEGUNDO PISO, EN LA OFICINA DE LA CONTRALORÍA MUNICIPAL, YAHUALICA, HIDALGO.</v>
          </cell>
          <cell r="H10" t="str">
            <v>ADATA</v>
          </cell>
          <cell r="I10" t="str">
            <v>HD650</v>
          </cell>
          <cell r="J10" t="str">
            <v>1E3220136761</v>
          </cell>
          <cell r="K10">
            <v>133</v>
          </cell>
          <cell r="L10">
            <v>42601</v>
          </cell>
          <cell r="M10" t="str">
            <v>EUSEBIO HERNÁNDEZ BAUTISTA</v>
          </cell>
          <cell r="N10">
            <v>5798.54</v>
          </cell>
          <cell r="O10">
            <v>5798.5414600000004</v>
          </cell>
          <cell r="P10">
            <v>5798.54</v>
          </cell>
          <cell r="Q10" t="str">
            <v>BUENAS CONDICIONES</v>
          </cell>
        </row>
        <row r="11">
          <cell r="A11" t="str">
            <v>5150010003-002</v>
          </cell>
          <cell r="B11" t="str">
            <v>5150010003-002</v>
          </cell>
          <cell r="C11" t="str">
            <v>515001-07-003</v>
          </cell>
          <cell r="D11" t="str">
            <v>EUSEBIO HERNÁNDEZ BAUTISTA</v>
          </cell>
          <cell r="E11" t="str">
            <v>CONTRALORÍA MUNICIPAL</v>
          </cell>
          <cell r="F11" t="str">
            <v>MULTIFUNCIONAL EPSON L350, TINTA CONTINUA 600DPI 33 PPM NEG 15 PPM</v>
          </cell>
          <cell r="G11" t="str">
            <v>PALACIO MUNICIPAL, SN, COL. CENTRO, SEGUNDO PISO, EN LA OFICINA DE LA CONTRALORÍA MUNICIPAL, YAHUALICA, HIDALGO.</v>
          </cell>
          <cell r="H11" t="str">
            <v>EPSON</v>
          </cell>
          <cell r="I11" t="str">
            <v>L350</v>
          </cell>
          <cell r="J11" t="str">
            <v>Q8BK037577</v>
          </cell>
          <cell r="K11" t="str">
            <v>A 239</v>
          </cell>
          <cell r="L11">
            <v>41932</v>
          </cell>
          <cell r="M11" t="str">
            <v>CARLOS DAVID RANGEL DURÁN</v>
          </cell>
          <cell r="N11">
            <v>-5902.62</v>
          </cell>
          <cell r="O11">
            <v>-5901.6165385000004</v>
          </cell>
          <cell r="P11">
            <v>-5902.62</v>
          </cell>
          <cell r="Q11" t="str">
            <v>BAJA 2020 -MALAS CONDICIONES</v>
          </cell>
        </row>
        <row r="12">
          <cell r="A12" t="str">
            <v>5110010001-013</v>
          </cell>
          <cell r="B12" t="str">
            <v>5110010001-013</v>
          </cell>
          <cell r="C12" t="str">
            <v>511001-07-001</v>
          </cell>
          <cell r="D12" t="str">
            <v>EUSEBIO HERNÁNDEZ BAUTISTA</v>
          </cell>
          <cell r="E12" t="str">
            <v>CONTRALORÍA MUNICIPAL</v>
          </cell>
          <cell r="F12" t="str">
            <v>ESCRITORIO METALICO DE 1.50 M</v>
          </cell>
          <cell r="G12" t="str">
            <v>PALACIO MUNICIPAL, SN, COL. CENTRO, SEGUNDO PISO, EN LA OFICINA DE LA CONTRALORÍA MUNICIPAL, YAHUALICA, HIDALGO.</v>
          </cell>
          <cell r="H12" t="str">
            <v>SM</v>
          </cell>
          <cell r="I12" t="str">
            <v>SM</v>
          </cell>
          <cell r="J12" t="str">
            <v>SN</v>
          </cell>
          <cell r="K12">
            <v>22</v>
          </cell>
          <cell r="L12">
            <v>41309</v>
          </cell>
          <cell r="M12" t="str">
            <v>EUSEBIO HERNÁNDEZ BAUTISTA</v>
          </cell>
          <cell r="N12">
            <v>2650</v>
          </cell>
          <cell r="O12">
            <v>1963.2083333333333</v>
          </cell>
          <cell r="P12">
            <v>2650</v>
          </cell>
          <cell r="Q12" t="str">
            <v>BUENAS CONDICIONES</v>
          </cell>
        </row>
        <row r="13">
          <cell r="A13" t="str">
            <v>5150010002-001</v>
          </cell>
          <cell r="B13" t="str">
            <v>5150010002-001</v>
          </cell>
          <cell r="C13" t="str">
            <v>515001-07-002</v>
          </cell>
          <cell r="D13" t="str">
            <v>EUSEBIO HERNÁNDEZ BAUTISTA</v>
          </cell>
          <cell r="E13" t="str">
            <v>CONTRALORÍA MUNICIPAL</v>
          </cell>
          <cell r="F13" t="str">
            <v>ALL IN ONE HP ONE 205G1 E1-2500 4 GB 500 GB, DVDRW 18.5 FREDOS 1-1-1</v>
          </cell>
          <cell r="G13" t="str">
            <v>PALACIO MUNICIPAL, SN, COL. CENTRO, SEGUNDO PISO, EN LA OFICINA DE LA CONTRALORÍA MUNICIPAL, YAHUALICA, HIDALGO.</v>
          </cell>
          <cell r="H13" t="str">
            <v>HP</v>
          </cell>
          <cell r="I13" t="str">
            <v>205 G1</v>
          </cell>
          <cell r="J13" t="str">
            <v>4CE4120S4Y</v>
          </cell>
          <cell r="K13" t="str">
            <v>A 235</v>
          </cell>
          <cell r="L13">
            <v>41932</v>
          </cell>
          <cell r="M13" t="str">
            <v>EUSEBIO HERNÁNDEZ BAUTISTA</v>
          </cell>
          <cell r="N13">
            <v>12501.97</v>
          </cell>
          <cell r="O13">
            <v>12500.96557475</v>
          </cell>
          <cell r="P13">
            <v>12501.97</v>
          </cell>
          <cell r="Q13" t="str">
            <v>BUENAS CONDICIONES</v>
          </cell>
        </row>
        <row r="14">
          <cell r="A14" t="str">
            <v>5210010002-001</v>
          </cell>
          <cell r="B14" t="str">
            <v>5210010002-001</v>
          </cell>
          <cell r="C14" t="str">
            <v>521001-07-004</v>
          </cell>
          <cell r="D14" t="str">
            <v>EUSEBIO HERNÁNDEZ BAUTISTA</v>
          </cell>
          <cell r="E14" t="str">
            <v>CONTRALORÍA MUNICIPAL</v>
          </cell>
          <cell r="F14" t="str">
            <v>VIDEOPROYECTOR EPSON 730 HD</v>
          </cell>
          <cell r="G14" t="str">
            <v>PALACIO MUNICIPAL, SN, COL. CENTRO, SEGUNDO PISO, EN LA OFICINA DE LA CONTRALORÍA MUNICIPAL, YAHUALICA, HIDALGO.</v>
          </cell>
          <cell r="H14" t="str">
            <v>EPSON</v>
          </cell>
          <cell r="I14" t="str">
            <v>H558A</v>
          </cell>
          <cell r="J14" t="str">
            <v>VBJK4X00161</v>
          </cell>
          <cell r="K14">
            <v>43</v>
          </cell>
          <cell r="L14">
            <v>42084</v>
          </cell>
          <cell r="M14" t="str">
            <v>EUSEBIO HERNÁNDEZ BAUTISTA</v>
          </cell>
          <cell r="N14">
            <v>12168.4</v>
          </cell>
          <cell r="O14">
            <v>12168.398500000001</v>
          </cell>
          <cell r="P14">
            <v>12168.4</v>
          </cell>
          <cell r="Q14" t="str">
            <v>BUENAS CONDICIONES</v>
          </cell>
        </row>
        <row r="15">
          <cell r="A15" t="str">
            <v>5150010002-019</v>
          </cell>
          <cell r="B15" t="str">
            <v>5150010002-019</v>
          </cell>
          <cell r="C15" t="str">
            <v>515001-07-006</v>
          </cell>
          <cell r="D15" t="str">
            <v>EUSEBIO HERNÁNDEZ BAUTISTA</v>
          </cell>
          <cell r="E15" t="str">
            <v>CONTRALORÍA MUNICIPAL</v>
          </cell>
          <cell r="F15"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15" t="str">
            <v>PALACIO MUNICIPAL, SN, COL. CENTRO, SEGUNDO PISO, EN LA OFICINA DE LA CONTRALORÍA MUNICIPAL, YAHUALICA, HIDALGO.</v>
          </cell>
          <cell r="H15" t="str">
            <v>COMPAC</v>
          </cell>
          <cell r="I15" t="str">
            <v>CQ1-1407LA</v>
          </cell>
          <cell r="J15" t="str">
            <v>3CR21005Y1</v>
          </cell>
          <cell r="K15" t="str">
            <v>CACJ275652</v>
          </cell>
          <cell r="L15">
            <v>41127</v>
          </cell>
          <cell r="M15" t="str">
            <v>EUSEBIO HERNÁNDEZ BAUTISTA</v>
          </cell>
          <cell r="N15">
            <v>5999.01</v>
          </cell>
          <cell r="O15">
            <v>5998.01</v>
          </cell>
          <cell r="P15">
            <v>5999.01</v>
          </cell>
          <cell r="Q15" t="str">
            <v>REGULAR</v>
          </cell>
        </row>
        <row r="16">
          <cell r="A16" t="str">
            <v>5110010005-014</v>
          </cell>
          <cell r="B16" t="str">
            <v>5110010005-014</v>
          </cell>
          <cell r="C16" t="str">
            <v>511001-07-007</v>
          </cell>
          <cell r="D16" t="str">
            <v>EUSEBIO HERNÁNDEZ BAUTISTA</v>
          </cell>
          <cell r="E16" t="str">
            <v>CONTRALORÍA MUNICIPAL</v>
          </cell>
          <cell r="F16" t="str">
            <v>ESCRITORIO EN L HAVANO</v>
          </cell>
          <cell r="G16" t="str">
            <v>PALACIO MUNICIPAL, SN, COL. CENTRO, SEGUNDO PISO, EN LA OFICINA DE LA CONTRALORÍA MUNICIPAL, YAHUALICA, HIDALGO.</v>
          </cell>
          <cell r="H16" t="str">
            <v>SM</v>
          </cell>
          <cell r="I16" t="str">
            <v>SM</v>
          </cell>
          <cell r="J16" t="str">
            <v>SN</v>
          </cell>
          <cell r="K16" t="str">
            <v>A 175</v>
          </cell>
          <cell r="L16">
            <v>42891</v>
          </cell>
          <cell r="M16" t="str">
            <v>EUSEBIO HERNÁNDEZ BAUTISTA</v>
          </cell>
          <cell r="N16">
            <v>3999</v>
          </cell>
          <cell r="O16">
            <v>1199.7</v>
          </cell>
          <cell r="P16">
            <v>3999</v>
          </cell>
          <cell r="Q16" t="str">
            <v>BUENAS CONDICIONES</v>
          </cell>
        </row>
        <row r="17">
          <cell r="A17" t="str">
            <v>5110010005-015</v>
          </cell>
          <cell r="B17" t="str">
            <v>5110010005-015</v>
          </cell>
          <cell r="C17" t="str">
            <v>511001-07-007</v>
          </cell>
          <cell r="D17" t="str">
            <v>EUSEBIO HERNÁNDEZ BAUTISTA</v>
          </cell>
          <cell r="E17" t="str">
            <v>CONTRALORÍA MUNICIPAL</v>
          </cell>
          <cell r="F17" t="str">
            <v>SILLA EJECUTIVA CALIGARI NEGRO</v>
          </cell>
          <cell r="G17" t="str">
            <v>PALACIO MUNICIPAL, SN, COL. CENTRO, SEGUNDO PISO, EN LA OFICINA DE LA CONTRALORÍA MUNICIPAL, YAHUALICA, HIDALGO.</v>
          </cell>
          <cell r="H17" t="str">
            <v>CALIGARI</v>
          </cell>
          <cell r="I17" t="str">
            <v xml:space="preserve">EXECUTIVE CHAIR </v>
          </cell>
          <cell r="J17" t="str">
            <v>SN</v>
          </cell>
          <cell r="K17" t="str">
            <v>A 501</v>
          </cell>
          <cell r="L17">
            <v>43010</v>
          </cell>
          <cell r="M17" t="str">
            <v>EUSEBIO HERNÁNDEZ BAUTISTA</v>
          </cell>
          <cell r="N17">
            <v>3986.69</v>
          </cell>
          <cell r="O17">
            <v>1063.1148333333333</v>
          </cell>
          <cell r="P17">
            <v>3986.69</v>
          </cell>
          <cell r="Q17" t="str">
            <v>REGULAR</v>
          </cell>
        </row>
        <row r="18">
          <cell r="A18" t="str">
            <v>5110010005-009</v>
          </cell>
          <cell r="B18" t="str">
            <v>5110010005-009</v>
          </cell>
          <cell r="C18" t="str">
            <v>511001-07-009</v>
          </cell>
          <cell r="D18" t="str">
            <v>EUSEBIO HERNÁNDEZ BAUTISTA</v>
          </cell>
          <cell r="E18" t="str">
            <v>CONTRALORÍA MUNICIPAL</v>
          </cell>
          <cell r="F18" t="str">
            <v>SILLA PREMIUM PIEL VACUNA NG</v>
          </cell>
          <cell r="G18" t="str">
            <v>PALACIO MUNICIPAL, SN, COL. CENTRO, SEGUNDO PISO, EN LA OFICINA DE LA CONTRALORÍA MUNICIPAL, YAHUALICA, HIDALGO.</v>
          </cell>
          <cell r="H18" t="str">
            <v>PREMIUM</v>
          </cell>
          <cell r="I18" t="str">
            <v>SN</v>
          </cell>
          <cell r="J18" t="str">
            <v>SN</v>
          </cell>
          <cell r="K18" t="str">
            <v>A 19</v>
          </cell>
          <cell r="L18">
            <v>42787</v>
          </cell>
          <cell r="M18" t="str">
            <v>EUSEBIO HERNÁNDEZ BAUTISTA</v>
          </cell>
          <cell r="N18">
            <v>11838.15</v>
          </cell>
          <cell r="O18">
            <v>3946.0625</v>
          </cell>
          <cell r="P18">
            <v>11838.15</v>
          </cell>
          <cell r="Q18" t="str">
            <v>BUENAS CONDICIONES</v>
          </cell>
        </row>
        <row r="19">
          <cell r="A19" t="str">
            <v>5150010003-034</v>
          </cell>
          <cell r="B19" t="str">
            <v>5150010003-034</v>
          </cell>
          <cell r="C19" t="str">
            <v>515001-07-009</v>
          </cell>
          <cell r="D19" t="str">
            <v>EUSEBIO HERNÁNDEZ BAUTISTA</v>
          </cell>
          <cell r="E19" t="str">
            <v>CONTRALORÍA MUNICIPAL</v>
          </cell>
          <cell r="F19" t="str">
            <v>IMPRESORA PORTÁTIL DE INYECCIÓN DE TINTA EPSON, WF-100W, RESOLUCIÓN HASTA 5,760 X 1,440 DPI, USB, WI-FI.</v>
          </cell>
          <cell r="G19" t="str">
            <v>PALACIO MUNICIPAL, SN, COL. CENTRO, SEGUNDO PISO, EN LA OFICINA DE LA CONTRALORÍA MUNICIPAL, YAHUALICA, HIDALGO.</v>
          </cell>
          <cell r="H19" t="str">
            <v>EPSON</v>
          </cell>
          <cell r="I19" t="str">
            <v>WF-100W</v>
          </cell>
          <cell r="J19" t="str">
            <v>WKHK000347</v>
          </cell>
          <cell r="K19" t="str">
            <v>A 495</v>
          </cell>
          <cell r="L19">
            <v>43008</v>
          </cell>
          <cell r="M19" t="str">
            <v>EUSEBIO HERNÁNDEZ BAUTISTA</v>
          </cell>
          <cell r="N19">
            <v>12559.2</v>
          </cell>
          <cell r="O19">
            <v>11501.0906</v>
          </cell>
          <cell r="P19">
            <v>12559.2</v>
          </cell>
          <cell r="Q19" t="str">
            <v>BUENAS CONDICIONES</v>
          </cell>
        </row>
        <row r="20">
          <cell r="A20" t="str">
            <v>5150010008-002</v>
          </cell>
          <cell r="B20" t="str">
            <v>5150010008-002</v>
          </cell>
          <cell r="C20" t="str">
            <v>515001-07-010</v>
          </cell>
          <cell r="D20" t="str">
            <v>EUSEBIO HERNÁNDEZ BAUTISTA</v>
          </cell>
          <cell r="E20" t="str">
            <v>CONTRALORÍA MUNICIPAL</v>
          </cell>
          <cell r="F20" t="str">
            <v>ÉSCANER DUPLEX WORK FORCE ES-400 CON RESOLUCIÓN DE 600 X 600 DPI, ESCÁNER COLOR, ESCANEADO DÚPLEX, USB 3.0. COLOR NEGRO</v>
          </cell>
          <cell r="G20" t="str">
            <v>PALACIO MUNICIPAL, SN, COL. CENTRO, SEGUNDO PISO, EN LA OFICINA DE LA CONTRALORÍA MUNICIPAL, YAHUALICA, HIDALGO.</v>
          </cell>
          <cell r="H20" t="str">
            <v>EPSON</v>
          </cell>
          <cell r="I20" t="str">
            <v>ES-400</v>
          </cell>
          <cell r="J20" t="str">
            <v>X2H8073259</v>
          </cell>
          <cell r="K20" t="str">
            <v>A 913</v>
          </cell>
          <cell r="L20">
            <v>43249</v>
          </cell>
          <cell r="M20" t="str">
            <v>EUSEBIO HERNÁNDEZ BAUTISTA</v>
          </cell>
          <cell r="N20">
            <v>9837.99</v>
          </cell>
          <cell r="O20">
            <v>6825.1102275000003</v>
          </cell>
          <cell r="P20">
            <v>9837.99</v>
          </cell>
          <cell r="Q20" t="str">
            <v>BUENAS CONDICIONES</v>
          </cell>
        </row>
        <row r="21">
          <cell r="A21" t="str">
            <v>5150010001-051</v>
          </cell>
          <cell r="B21" t="str">
            <v>5150010001-051</v>
          </cell>
          <cell r="C21" t="str">
            <v>515001-07-011</v>
          </cell>
          <cell r="D21" t="str">
            <v>EUSEBIO HERNÁNDEZ BAUTISTA</v>
          </cell>
          <cell r="E21" t="str">
            <v>CONTRALORÍA MUNICIPAL</v>
          </cell>
          <cell r="F21" t="str">
            <v>LAPTOP DELL INSPIRON 14 3467, PROCESADOR INTEL CORE I5 7200U (HASTA 3.10 GHz), MEMORIA RAM DE 8GB DDR4, DISCO DURO DE 1TB, PANTALLA DE 14" LED, VIDEO HD GRAPHICS 620, UNIDAD ÓPTICA DVD+R/RW, SISTEMA OPERATIVO WINDOWS 10 HOME (64 BITS)</v>
          </cell>
          <cell r="G21" t="str">
            <v>PALACIO MUNICIPAL, SN, COL. CENTRO, SEGUNDO PISO, EN LA OFICINA DE LA CONTRALORÍA MUNICIPAL, YAHUALICA, HIDALGO.</v>
          </cell>
          <cell r="H21" t="str">
            <v>DELL</v>
          </cell>
          <cell r="I21" t="str">
            <v>INSPIRON 14 3467</v>
          </cell>
          <cell r="J21" t="str">
            <v>4T23FT2</v>
          </cell>
          <cell r="K21" t="str">
            <v>A 1687</v>
          </cell>
          <cell r="L21">
            <v>43704</v>
          </cell>
          <cell r="M21" t="str">
            <v>EUSEBIO HERNÁNDEZ BAUTISTA</v>
          </cell>
          <cell r="N21">
            <v>19980</v>
          </cell>
          <cell r="O21">
            <v>5544.4500000000007</v>
          </cell>
          <cell r="P21">
            <v>19980</v>
          </cell>
          <cell r="Q21" t="str">
            <v>BUENAS CONDICIONES</v>
          </cell>
        </row>
        <row r="22">
          <cell r="A22" t="str">
            <v>5110010003-008</v>
          </cell>
          <cell r="B22" t="str">
            <v>5110010003-008</v>
          </cell>
          <cell r="C22" t="str">
            <v>511001-12-012</v>
          </cell>
          <cell r="D22" t="str">
            <v>HUGO ALBERTO SANJUAN NOCHEBUENA</v>
          </cell>
          <cell r="E22" t="str">
            <v>DIRECCIÓN DE SEGURIDAD PÚBLICA Y TRÁNSITO MUNICIPAL</v>
          </cell>
          <cell r="F22" t="str">
            <v>ARCHIVERO 4 GAVETAS, COLOR NEGRO, DE I.50 M DE ALTO, CON SEGURO</v>
          </cell>
          <cell r="G22" t="str">
            <v>PALACIO MUNICIPAL, SN, COL. CENTRO, PRIMER PISO, EN LA OFICINA DE LA DIRECCIÓN DE SEGURIDAD PÚBLICA Y TRÁNSITO MUNICIPAL, YAHUALICA, HIDALGO.</v>
          </cell>
          <cell r="H22" t="str">
            <v>SM</v>
          </cell>
          <cell r="I22" t="str">
            <v>SM</v>
          </cell>
          <cell r="J22" t="str">
            <v>SN</v>
          </cell>
          <cell r="K22">
            <v>22</v>
          </cell>
          <cell r="L22">
            <v>41309</v>
          </cell>
          <cell r="M22" t="str">
            <v>HUGO ALBERTO SANJUAN NOCHEBUENA</v>
          </cell>
          <cell r="N22">
            <v>3230</v>
          </cell>
          <cell r="O22">
            <v>2392.8916666666664</v>
          </cell>
          <cell r="P22">
            <v>3230</v>
          </cell>
          <cell r="Q22" t="str">
            <v>REGULAR</v>
          </cell>
        </row>
        <row r="23">
          <cell r="A23" t="str">
            <v>5110010008-001</v>
          </cell>
          <cell r="B23" t="str">
            <v>5110010008-001</v>
          </cell>
          <cell r="C23" t="str">
            <v>511001-12-015</v>
          </cell>
          <cell r="D23" t="str">
            <v>HUGO ALBERTO SANJUAN NOCHEBUENA</v>
          </cell>
          <cell r="E23" t="str">
            <v>DIRECCIÓN DE SEGURIDAD PÚBLICA Y TRÁNSITO MUNICIPAL</v>
          </cell>
          <cell r="F23" t="str">
            <v>LOKER METALICO DE 4 PUERTAS, COLOR GRIS</v>
          </cell>
          <cell r="G23" t="str">
            <v>PALACIO MUNICIPAL, SN, COL. CENTRO, PRIMER PISO, EN LA OFICINA DE LA DIRECCIÓN DE SEGURIDAD PÚBLICA Y TRÁNSITO MUNICIPAL, YAHUALICA, HIDALGO.</v>
          </cell>
          <cell r="H23" t="str">
            <v>GEBESA</v>
          </cell>
          <cell r="I23" t="str">
            <v>SM</v>
          </cell>
          <cell r="J23" t="str">
            <v>SN</v>
          </cell>
          <cell r="K23">
            <v>225</v>
          </cell>
          <cell r="L23">
            <v>41940</v>
          </cell>
          <cell r="M23" t="str">
            <v>HUGO ALBERTO SANJUAN NOCHEBUENA</v>
          </cell>
          <cell r="N23">
            <v>2662</v>
          </cell>
          <cell r="O23">
            <v>1510.6850000000004</v>
          </cell>
          <cell r="P23">
            <v>2662</v>
          </cell>
          <cell r="Q23" t="str">
            <v>REGULAR</v>
          </cell>
        </row>
        <row r="24">
          <cell r="A24" t="str">
            <v>5110010008-002</v>
          </cell>
          <cell r="B24" t="str">
            <v>5110010008-002</v>
          </cell>
          <cell r="C24" t="str">
            <v>511001-12-016</v>
          </cell>
          <cell r="D24" t="str">
            <v>HUGO ALBERTO SANJUAN NOCHEBUENA</v>
          </cell>
          <cell r="E24" t="str">
            <v>DIRECCIÓN DE SEGURIDAD PÚBLICA Y TRÁNSITO MUNICIPAL</v>
          </cell>
          <cell r="F24" t="str">
            <v>LOKER METALICO DE 4 PUERTAS, COLOR GRIS</v>
          </cell>
          <cell r="G24" t="str">
            <v>PALACIO MUNICIPAL, SN, COL. CENTRO, PRIMER PISO, EN LA OFICINA DE LA DIRECCIÓN DE SEGURIDAD PÚBLICA Y TRÁNSITO MUNICIPAL, YAHUALICA, HIDALGO.</v>
          </cell>
          <cell r="H24" t="str">
            <v>GEBESA</v>
          </cell>
          <cell r="I24" t="str">
            <v>SM</v>
          </cell>
          <cell r="J24" t="str">
            <v>SN</v>
          </cell>
          <cell r="K24">
            <v>225</v>
          </cell>
          <cell r="L24">
            <v>41940</v>
          </cell>
          <cell r="M24" t="str">
            <v>HUGO ALBERTO SANJUAN NOCHEBUENA</v>
          </cell>
          <cell r="N24">
            <v>2662</v>
          </cell>
          <cell r="O24">
            <v>1510.6850000000004</v>
          </cell>
          <cell r="P24">
            <v>2662</v>
          </cell>
          <cell r="Q24" t="str">
            <v>REGULAR</v>
          </cell>
        </row>
        <row r="25">
          <cell r="A25" t="str">
            <v>5110010008-003</v>
          </cell>
          <cell r="B25" t="str">
            <v>5110010008-003</v>
          </cell>
          <cell r="C25" t="str">
            <v>511001-12-017</v>
          </cell>
          <cell r="D25" t="str">
            <v>HUGO ALBERTO SANJUAN NOCHEBUENA</v>
          </cell>
          <cell r="E25" t="str">
            <v>DIRECCIÓN DE SEGURIDAD PÚBLICA Y TRÁNSITO MUNICIPAL</v>
          </cell>
          <cell r="F25" t="str">
            <v>LOKER METALICO DE 4 PUERTAS, COLOR GRIS</v>
          </cell>
          <cell r="G25" t="str">
            <v>PALACIO MUNICIPAL, SN, COL. CENTRO, PRIMER PISO, EN LA OFICINA DE LA DIRECCIÓN DE SEGURIDAD PÚBLICA Y TRÁNSITO MUNICIPAL, YAHUALICA, HIDALGO.</v>
          </cell>
          <cell r="H25" t="str">
            <v>GEBESA</v>
          </cell>
          <cell r="I25" t="str">
            <v>SM</v>
          </cell>
          <cell r="J25" t="str">
            <v>SN</v>
          </cell>
          <cell r="K25">
            <v>225</v>
          </cell>
          <cell r="L25">
            <v>41940</v>
          </cell>
          <cell r="M25" t="str">
            <v>HUGO ALBERTO SANJUAN NOCHEBUENA</v>
          </cell>
          <cell r="N25">
            <v>2662</v>
          </cell>
          <cell r="O25">
            <v>1510.6850000000004</v>
          </cell>
          <cell r="P25">
            <v>2662</v>
          </cell>
          <cell r="Q25" t="str">
            <v>REGULAR</v>
          </cell>
        </row>
        <row r="26">
          <cell r="A26" t="str">
            <v>5110010008-004</v>
          </cell>
          <cell r="B26" t="str">
            <v>5110010008-004</v>
          </cell>
          <cell r="C26" t="str">
            <v>511001-12-018</v>
          </cell>
          <cell r="D26" t="str">
            <v>HUGO ALBERTO SANJUAN NOCHEBUENA</v>
          </cell>
          <cell r="E26" t="str">
            <v>DIRECCIÓN DE SEGURIDAD PÚBLICA Y TRÁNSITO MUNICIPAL</v>
          </cell>
          <cell r="F26" t="str">
            <v>LOKER METALICO DE 4 PUERTAS, COLOR GRIS</v>
          </cell>
          <cell r="G26" t="str">
            <v>PALACIO MUNICIPAL, SN, COL. CENTRO, PRIMER PISO, EN LA OFICINA DE LA DIRECCIÓN DE SEGURIDAD PÚBLICA Y TRÁNSITO MUNICIPAL, YAHUALICA, HIDALGO.</v>
          </cell>
          <cell r="H26" t="str">
            <v>GEBESA</v>
          </cell>
          <cell r="I26" t="str">
            <v>SM</v>
          </cell>
          <cell r="J26" t="str">
            <v>SN</v>
          </cell>
          <cell r="K26">
            <v>225</v>
          </cell>
          <cell r="L26">
            <v>41940</v>
          </cell>
          <cell r="M26" t="str">
            <v>HUGO ALBERTO SANJUAN NOCHEBUENA</v>
          </cell>
          <cell r="N26">
            <v>2662</v>
          </cell>
          <cell r="O26">
            <v>1510.6850000000004</v>
          </cell>
          <cell r="P26">
            <v>2662</v>
          </cell>
          <cell r="Q26" t="str">
            <v>REGULAR</v>
          </cell>
        </row>
        <row r="27">
          <cell r="A27" t="str">
            <v>5110010008-005</v>
          </cell>
          <cell r="B27" t="str">
            <v>5110010008-005</v>
          </cell>
          <cell r="C27" t="str">
            <v>511001-12-019</v>
          </cell>
          <cell r="D27" t="str">
            <v>HUGO ALBERTO SANJUAN NOCHEBUENA</v>
          </cell>
          <cell r="E27" t="str">
            <v>DIRECCIÓN DE SEGURIDAD PÚBLICA Y TRÁNSITO MUNICIPAL</v>
          </cell>
          <cell r="F27" t="str">
            <v>LOKER METALICO DE 4 PUERTAS, COLOR GRIS</v>
          </cell>
          <cell r="G27" t="str">
            <v>PALACIO MUNICIPAL, SN, COL. CENTRO, PRIMER PISO, EN LA OFICINA DE LA DIRECCIÓN DE SEGURIDAD PÚBLICA Y TRÁNSITO MUNICIPAL, YAHUALICA, HIDALGO.</v>
          </cell>
          <cell r="H27" t="str">
            <v>GEBESA</v>
          </cell>
          <cell r="I27" t="str">
            <v>SM</v>
          </cell>
          <cell r="J27" t="str">
            <v>SN</v>
          </cell>
          <cell r="K27">
            <v>225</v>
          </cell>
          <cell r="L27">
            <v>41940</v>
          </cell>
          <cell r="M27" t="str">
            <v>HUGO ALBERTO SANJUAN NOCHEBUENA</v>
          </cell>
          <cell r="N27">
            <v>2662</v>
          </cell>
          <cell r="O27">
            <v>1510.6850000000004</v>
          </cell>
          <cell r="P27">
            <v>2662</v>
          </cell>
          <cell r="Q27" t="str">
            <v>REGULAR</v>
          </cell>
        </row>
        <row r="28">
          <cell r="A28" t="str">
            <v>5150010001-048</v>
          </cell>
          <cell r="B28" t="str">
            <v>5150010001-048</v>
          </cell>
          <cell r="C28" t="str">
            <v>515001-12-050</v>
          </cell>
          <cell r="D28" t="str">
            <v>HUGO ALBERTO SANJUAN NOCHEBUENA</v>
          </cell>
          <cell r="E28" t="str">
            <v>DIRECCIÓN DE SEGURIDAD PÚBLICA Y TRÁNSITO MUNICIPAL</v>
          </cell>
          <cell r="F28" t="str">
            <v>LAPTOP HP 240 G6: PROCESADOR INTEL CELERON N 3060, MEMORIA DE 4 GB DDR3L, DISCO DURO DE 500 GB, PANTALLA DE 14" LED, VIDEO HD GRAPHICS, S.O WINDOWS 10 HOME, 64 BITS.</v>
          </cell>
          <cell r="G28" t="str">
            <v>PALACIO MUNICIPAL, SN, COL. CENTRO, PRIMER PISO, EN LA OFICINA DE LA DIRECCIÓN DE SEGURIDAD PÚBLICA Y TRÁNSITO MUNICIPAL, YAHUALICA, HIDALGO.</v>
          </cell>
          <cell r="H28" t="str">
            <v>HP</v>
          </cell>
          <cell r="I28" t="str">
            <v>240 G6</v>
          </cell>
          <cell r="J28" t="str">
            <v>5CD8184R21</v>
          </cell>
          <cell r="K28" t="str">
            <v>A 1076</v>
          </cell>
          <cell r="L28">
            <v>43353</v>
          </cell>
          <cell r="M28" t="str">
            <v>HUGO ALBERTO SANJUAN NOCHEBUENA</v>
          </cell>
          <cell r="N28">
            <v>8700</v>
          </cell>
          <cell r="O28">
            <v>5069.9250000000002</v>
          </cell>
          <cell r="P28">
            <v>8700</v>
          </cell>
          <cell r="Q28" t="str">
            <v>BUENAS CONDICIONES</v>
          </cell>
        </row>
        <row r="29">
          <cell r="A29" t="str">
            <v>5150010002-032</v>
          </cell>
          <cell r="B29" t="str">
            <v>5150010002-032</v>
          </cell>
          <cell r="C29" t="str">
            <v>515001-12-022</v>
          </cell>
          <cell r="D29" t="str">
            <v>HUGO ALBERTO SANJUAN NOCHEBUENA</v>
          </cell>
          <cell r="E29" t="str">
            <v>DIRECCIÓN DE SEGURIDAD PÚBLICA Y TRÁNSITO MUNICIPAL</v>
          </cell>
          <cell r="F29" t="str">
            <v>ALL IN ONE LENOVO S20-00 19.5 PULGADAS, RAM 4GB, INTEL CEL DC J1800 2GB 500GB WIF HDMI DVDRW FREEDOS NEGRA, W 8.1.</v>
          </cell>
          <cell r="G29" t="str">
            <v>PALACIO MUNICIPAL, SN, COL. CENTRO, PRIMER PISO, EN LA OFICINA DE LA DIRECCIÓN DE SEGURIDAD PÚBLICA Y TRÁNSITO MUNICIPAL, YAHUALICA, HIDALGO.</v>
          </cell>
          <cell r="H29" t="str">
            <v>LENOVO</v>
          </cell>
          <cell r="I29" t="str">
            <v>S20-00</v>
          </cell>
          <cell r="J29" t="str">
            <v>MP05K1DY</v>
          </cell>
          <cell r="K29" t="str">
            <v>A 422</v>
          </cell>
          <cell r="L29">
            <v>42180</v>
          </cell>
          <cell r="M29" t="str">
            <v>HUGO ALBERTO SANJUAN NOCHEBUENA</v>
          </cell>
          <cell r="N29">
            <v>10067.780000000001</v>
          </cell>
          <cell r="O29">
            <v>10067.778399000003</v>
          </cell>
          <cell r="P29">
            <v>10067.780000000001</v>
          </cell>
          <cell r="Q29" t="str">
            <v>BUENAS CONDICIONES</v>
          </cell>
        </row>
        <row r="30">
          <cell r="A30" t="str">
            <v>5150010009-002</v>
          </cell>
          <cell r="B30" t="str">
            <v>5150010009-002</v>
          </cell>
          <cell r="C30" t="str">
            <v>515001-12-035</v>
          </cell>
          <cell r="D30" t="str">
            <v>HUGO ALBERTO SANJUAN NOCHEBUENA</v>
          </cell>
          <cell r="E30" t="str">
            <v>DIRECCIÓN DE SEGURIDAD PÚBLICA Y TRÁNSITO MUNICIPAL</v>
          </cell>
          <cell r="F30" t="str">
            <v>FUENTE DE ALIMENTACIÓN ASTRON DE 18 AMPERES, MODELO SS-18.</v>
          </cell>
          <cell r="G30" t="str">
            <v>PALACIO MUNICIPAL, SN, COL. CENTRO, PRIMER PISO, EN LA OFICINA DE LA DIRECCIÓN DE SEGURIDAD PÚBLICA Y TRÁNSITO MUNICIPAL, YAHUALICA, HIDALGO.</v>
          </cell>
          <cell r="H30" t="str">
            <v>ASTRON</v>
          </cell>
          <cell r="I30" t="str">
            <v>SS-18</v>
          </cell>
          <cell r="J30">
            <v>2017060272</v>
          </cell>
          <cell r="K30" t="str">
            <v>A 324</v>
          </cell>
          <cell r="L30">
            <v>42946</v>
          </cell>
          <cell r="M30" t="str">
            <v>HUGO ALBERTO SANJUAN NOCHEBUENA</v>
          </cell>
          <cell r="N30">
            <v>4605.28</v>
          </cell>
          <cell r="O30">
            <v>4472.8790799999997</v>
          </cell>
          <cell r="P30">
            <v>4605.28</v>
          </cell>
          <cell r="Q30" t="str">
            <v xml:space="preserve">BUENAS CONDICIONES </v>
          </cell>
        </row>
        <row r="31">
          <cell r="A31" t="str">
            <v>5150010009-003</v>
          </cell>
          <cell r="B31" t="str">
            <v>5150010009-003</v>
          </cell>
          <cell r="C31" t="str">
            <v>515001-12-036</v>
          </cell>
          <cell r="D31" t="str">
            <v>HUGO ALBERTO SANJUAN NOCHEBUENA</v>
          </cell>
          <cell r="E31" t="str">
            <v>DIRECCIÓN DE SEGURIDAD PÚBLICA Y TRÁNSITO MUNICIPAL</v>
          </cell>
          <cell r="F31" t="str">
            <v>FUENTE DE ALIMENTACIÓN ASTRON DE 18 AMPERES, MODELO SS-18.</v>
          </cell>
          <cell r="G31" t="str">
            <v>DELEGACIÓN MUNICIPAL DE LA LOC. DE XOXOLPA, DIRECCIÓN DE SEGURIDAD PÚBLICA Y TRÁNSITO MUNICIPAL, YAHUALICA, HIDALGO.</v>
          </cell>
          <cell r="H31" t="str">
            <v>ASTRON</v>
          </cell>
          <cell r="I31" t="str">
            <v>SS-18</v>
          </cell>
          <cell r="J31">
            <v>2017080074</v>
          </cell>
          <cell r="K31" t="str">
            <v>A 349</v>
          </cell>
          <cell r="L31">
            <v>42948</v>
          </cell>
          <cell r="M31" t="str">
            <v>HUGO ALBERTO SANJUAN NOCHEBUENA</v>
          </cell>
          <cell r="N31">
            <v>4605.28</v>
          </cell>
          <cell r="O31">
            <v>4345.0825599999998</v>
          </cell>
          <cell r="P31">
            <v>4605.28</v>
          </cell>
          <cell r="Q31" t="str">
            <v xml:space="preserve">BUENAS CONDICIONES </v>
          </cell>
        </row>
        <row r="32">
          <cell r="A32" t="str">
            <v>5150010009-004</v>
          </cell>
          <cell r="B32" t="str">
            <v>5150010009-004</v>
          </cell>
          <cell r="C32" t="str">
            <v>515001-12-037</v>
          </cell>
          <cell r="D32" t="str">
            <v>HUGO ALBERTO SANJUAN NOCHEBUENA</v>
          </cell>
          <cell r="E32" t="str">
            <v>DIRECCIÓN DE SEGURIDAD PÚBLICA Y TRÁNSITO MUNICIPAL</v>
          </cell>
          <cell r="F32" t="str">
            <v>FUENTE DE ALIMENTACIÓN ASTRON DE 18 AMPERES, MODELO SS-18.</v>
          </cell>
          <cell r="G32" t="str">
            <v>DELEGACIÓN MUNICIPAL DE LA LOC. DE ATLAJCODIRECCIÓN DE SEGURIDAD PÚBLICA Y TRÁNSITO MUNICIPAL, YAHUALICA, HIDALGO.</v>
          </cell>
          <cell r="H32" t="str">
            <v>ASTRON</v>
          </cell>
          <cell r="I32" t="str">
            <v>SS-18</v>
          </cell>
          <cell r="J32">
            <v>2017060292</v>
          </cell>
          <cell r="K32" t="str">
            <v>A 464</v>
          </cell>
          <cell r="L32">
            <v>42989</v>
          </cell>
          <cell r="M32" t="str">
            <v>HUGO ALBERTO SANJUAN NOCHEBUENA</v>
          </cell>
          <cell r="N32">
            <v>4605.28</v>
          </cell>
          <cell r="O32">
            <v>4217.28604</v>
          </cell>
          <cell r="P32">
            <v>4605.28</v>
          </cell>
          <cell r="Q32" t="str">
            <v xml:space="preserve">BUENAS CONDICIONES </v>
          </cell>
        </row>
        <row r="33">
          <cell r="A33" t="str">
            <v>5150010009-005</v>
          </cell>
          <cell r="B33" t="str">
            <v>5150010009-005</v>
          </cell>
          <cell r="C33" t="str">
            <v>515001-12-038</v>
          </cell>
          <cell r="D33" t="str">
            <v>HUGO ALBERTO SANJUAN NOCHEBUENA</v>
          </cell>
          <cell r="E33" t="str">
            <v>DIRECCIÓN DE SEGURIDAD PÚBLICA Y TRÁNSITO MUNICIPAL</v>
          </cell>
          <cell r="F33" t="str">
            <v>FUENTE DE ALIMENTACIÓN ASTRON DE 18 AMPERES, MODELO SS-18.</v>
          </cell>
          <cell r="G33" t="str">
            <v>DELEGACIÓN MUNICIPAL DE LA LOC. DE TETLADIRECCIÓN DE SEGURIDAD PÚBLICA Y TRÁNSITO MUNICIPAL, YAHUALICA, HIDALGO.</v>
          </cell>
          <cell r="H33" t="str">
            <v>ASTRON</v>
          </cell>
          <cell r="I33" t="str">
            <v>SS-18</v>
          </cell>
          <cell r="J33">
            <v>2017060298</v>
          </cell>
          <cell r="K33" t="str">
            <v>A 465</v>
          </cell>
          <cell r="L33">
            <v>42989</v>
          </cell>
          <cell r="M33" t="str">
            <v>HUGO ALBERTO SANJUAN NOCHEBUENA</v>
          </cell>
          <cell r="N33">
            <v>4605.28</v>
          </cell>
          <cell r="O33">
            <v>4217.28604</v>
          </cell>
          <cell r="P33">
            <v>4605.28</v>
          </cell>
          <cell r="Q33" t="str">
            <v xml:space="preserve">BUENAS CONDICIONES </v>
          </cell>
        </row>
        <row r="34">
          <cell r="A34" t="str">
            <v>5190010001-002</v>
          </cell>
          <cell r="B34" t="str">
            <v>5190010001-002</v>
          </cell>
          <cell r="C34" t="str">
            <v>519001-12-023</v>
          </cell>
          <cell r="D34" t="str">
            <v>HUGO ALBERTO SANJUAN NOCHEBUENA</v>
          </cell>
          <cell r="E34" t="str">
            <v>DIRECCIÓN DE SEGURIDAD PÚBLICA Y TRÁNSITO MUNICIPAL</v>
          </cell>
          <cell r="F34" t="str">
            <v xml:space="preserve">DESPACHADOR  DE AGUA, COLOR BLANCO, ROYAL QUIALITY , DESIGN, MODELO RA-1300, </v>
          </cell>
          <cell r="G34" t="str">
            <v>PALACIO MUNICIPAL, SN, COL. CENTRO, PRIMER PISO, EN LA OFICINA DE LA DIRECCIÓN DE SEGURIDAD PÚBLICA Y TRÁNSITO MUNICIPAL, YAHUALICA, HIDALGO.</v>
          </cell>
          <cell r="H34" t="str">
            <v>ROYAL</v>
          </cell>
          <cell r="I34" t="str">
            <v>RA-1300</v>
          </cell>
          <cell r="J34" t="str">
            <v>SN</v>
          </cell>
          <cell r="K34">
            <v>8748</v>
          </cell>
          <cell r="L34">
            <v>42752</v>
          </cell>
          <cell r="M34" t="str">
            <v>HUGO ALBERTO SANJUAN NOCHEBUENA</v>
          </cell>
          <cell r="N34">
            <v>3246.84</v>
          </cell>
          <cell r="O34">
            <v>1109.32</v>
          </cell>
          <cell r="P34">
            <v>3246.84</v>
          </cell>
          <cell r="Q34" t="str">
            <v>REGULAR</v>
          </cell>
        </row>
        <row r="35">
          <cell r="A35" t="str">
            <v>5210010002-002</v>
          </cell>
          <cell r="B35" t="str">
            <v>5210010002-002</v>
          </cell>
          <cell r="C35" t="str">
            <v>521001-12-059</v>
          </cell>
          <cell r="D35" t="str">
            <v>HUGO ALBERTO SANJUAN NOCHEBUENA</v>
          </cell>
          <cell r="E35" t="str">
            <v>DIRECCIÓN DE SEGURIDAD PÚBLICA Y TRÁNSITO MUNICIPAL</v>
          </cell>
          <cell r="F35" t="str">
            <v>PROYECTOR CON RESOLUCIÓN DE 800 X 600, CONTRASTE 15,000:1 Y 3,300 ANSI-LUME.</v>
          </cell>
          <cell r="G35" t="str">
            <v>PALACIO MUNICIPAL, SN, COL. CENTRO, PRIMER PISO, EN LA OFICINA DE LA DIRECCIÓN DE SEGURIDAD PÚBLICA Y TRÁNSITO MUNICIPAL, YAHUALICA, HIDALGO.</v>
          </cell>
          <cell r="H35" t="str">
            <v>EPSON</v>
          </cell>
          <cell r="I35" t="str">
            <v>POWER LITE S39</v>
          </cell>
          <cell r="J35" t="str">
            <v>X52M880556L</v>
          </cell>
          <cell r="K35" t="str">
            <v>A 1488</v>
          </cell>
          <cell r="L35">
            <v>43565</v>
          </cell>
          <cell r="M35" t="str">
            <v>HUGO ALBERTO SANJUAN NOCHEBUENA</v>
          </cell>
          <cell r="N35">
            <v>8799.99</v>
          </cell>
          <cell r="O35">
            <v>3418.8</v>
          </cell>
          <cell r="P35">
            <v>8799.99</v>
          </cell>
          <cell r="Q35" t="str">
            <v>BUENAS CONDICIONES</v>
          </cell>
        </row>
        <row r="36">
          <cell r="A36" t="str">
            <v>5230010001-044</v>
          </cell>
          <cell r="B36" t="str">
            <v>5230010001-044</v>
          </cell>
          <cell r="C36" t="str">
            <v>523001-12-048</v>
          </cell>
          <cell r="D36" t="str">
            <v>HUGO ALBERTO SANJUAN NOCHEBUENA</v>
          </cell>
          <cell r="E36" t="str">
            <v>DIRECCIÓN DE SEGURIDAD PÚBLICA Y TRÁNSITO MUNICIPAL</v>
          </cell>
          <cell r="F36" t="str">
            <v>CÁMARA DOMO IP PTZ 2 MEGAPIXEL, 20X ZOOM, H-265+,POE+ DIA Y NOCHE ICR REAL, DWDR IP66, EXTERIOR, HLC, DEFOG, EIS.</v>
          </cell>
          <cell r="G36" t="str">
            <v>PALACIO MUNICIPAL, SN, COL. CENTRO, PRIMER PISO, EN LA OFICINA DE LA DIRECCIÓN DE SEGURIDAD PÚBLICA Y TRÁNSITO MUNICIPAL, YAHUALICA, HIDALGO.</v>
          </cell>
          <cell r="H36" t="str">
            <v>HIKVISION</v>
          </cell>
          <cell r="I36" t="str">
            <v>SM</v>
          </cell>
          <cell r="J36">
            <v>172845786</v>
          </cell>
          <cell r="K36" t="str">
            <v>A 1103</v>
          </cell>
          <cell r="L36">
            <v>43305</v>
          </cell>
          <cell r="M36" t="str">
            <v>HUGO ALBERTO SANJUAN NOCHEBUENA</v>
          </cell>
          <cell r="N36">
            <v>11500</v>
          </cell>
          <cell r="O36">
            <v>7339.875</v>
          </cell>
          <cell r="P36">
            <v>11500</v>
          </cell>
          <cell r="Q36" t="str">
            <v>BUENAS CONDICIONES</v>
          </cell>
        </row>
        <row r="37">
          <cell r="A37" t="str">
            <v>5230010001-045</v>
          </cell>
          <cell r="B37" t="str">
            <v>5230010001-045</v>
          </cell>
          <cell r="C37" t="str">
            <v>523001-12-049</v>
          </cell>
          <cell r="D37" t="str">
            <v>HUGO ALBERTO SANJUAN NOCHEBUENA</v>
          </cell>
          <cell r="E37" t="str">
            <v>DIRECCIÓN DE SEGURIDAD PÚBLICA Y TRÁNSITO MUNICIPAL</v>
          </cell>
          <cell r="F37" t="str">
            <v>CÁMARA DOMO IP PTZ 2 MEGAPIXEL, 20X ZOOM, H-265+,POE+ DIA Y NOCHE ICR REAL, DWDR IP66, EXTERIOR, HLC, DEFOG, EIS.</v>
          </cell>
          <cell r="G37" t="str">
            <v>PALACIO MUNICIPAL, SN, COL. CENTRO, PRIMER PISO, EN LA OFICINA DE LA DIRECCIÓN DE SEGURIDAD PÚBLICA Y TRÁNSITO MUNICIPAL, YAHUALICA, HIDALGO.</v>
          </cell>
          <cell r="H37" t="str">
            <v>HIKVISION</v>
          </cell>
          <cell r="I37" t="str">
            <v>SM</v>
          </cell>
          <cell r="J37">
            <v>183277735</v>
          </cell>
          <cell r="K37" t="str">
            <v>A 1105</v>
          </cell>
          <cell r="L37">
            <v>43308</v>
          </cell>
          <cell r="M37" t="str">
            <v>HUGO ALBERTO SANJUAN NOCHEBUENA</v>
          </cell>
          <cell r="N37">
            <v>11500</v>
          </cell>
          <cell r="O37">
            <v>7339.875</v>
          </cell>
          <cell r="P37">
            <v>11500</v>
          </cell>
          <cell r="Q37" t="str">
            <v>BUENAS CONDICIONES</v>
          </cell>
        </row>
        <row r="38">
          <cell r="A38" t="str">
            <v>5150010003-032</v>
          </cell>
          <cell r="B38" t="str">
            <v>5150010003-032</v>
          </cell>
          <cell r="C38" t="str">
            <v>515001-12-044</v>
          </cell>
          <cell r="D38" t="str">
            <v>HUGO ALBERTO SANJUAN NOCHEBUENA</v>
          </cell>
          <cell r="E38" t="str">
            <v>DIRECCIÓN DE SEGURIDAD PÚBLICA Y TRÁNSITO MUNICIPAL</v>
          </cell>
          <cell r="F38" t="str">
            <v>MULTIFUNCIONAL DE INYECCIÓN BROTHER DCP-T500W INKBENEFIT, IMPRESORA, COIPADORA Y ESCÁNER, SISTEMA DE TANQUE DE TINTA, USB, WI-FI.</v>
          </cell>
          <cell r="G38" t="str">
            <v>PALACIO MUNICIPAL, SN, COL. CENTRO, PRIMER PISO, EN LA OFICINA DE LA DIRECCIÓN DE SEGURIDAD PÚBLICA Y TRÁNSITO MUNICIPAL, YAHUALICA, HIDALGO.</v>
          </cell>
          <cell r="H38" t="str">
            <v xml:space="preserve">BROTHER </v>
          </cell>
          <cell r="I38" t="str">
            <v>DCP-T500W</v>
          </cell>
          <cell r="J38" t="str">
            <v>U64050K6H880079</v>
          </cell>
          <cell r="K38" t="str">
            <v>A 333</v>
          </cell>
          <cell r="L38">
            <v>42946</v>
          </cell>
          <cell r="M38" t="str">
            <v>HUGO ALBERTO SANJUAN NOCHEBUENA</v>
          </cell>
          <cell r="N38">
            <v>-6505.63</v>
          </cell>
          <cell r="O38">
            <v>-6318.5957424999997</v>
          </cell>
          <cell r="P38">
            <v>-6505.63</v>
          </cell>
          <cell r="Q38" t="str">
            <v>BAJA 2020 -MALAS CONDICIONES</v>
          </cell>
        </row>
        <row r="39">
          <cell r="A39" t="str">
            <v>5150010009-001</v>
          </cell>
          <cell r="B39" t="str">
            <v>5150010009-001</v>
          </cell>
          <cell r="C39" t="str">
            <v>515001-12-042</v>
          </cell>
          <cell r="D39" t="str">
            <v>HUGO ALBERTO SANJUAN NOCHEBUENA</v>
          </cell>
          <cell r="E39" t="str">
            <v>DIRECCIÓN DE SEGURIDAD PÚBLICA Y TRÁNSITO MUNICIPAL</v>
          </cell>
          <cell r="F39" t="str">
            <v>FUENTE DE ALIMENTACIÓN ASTRON DE 18 AMPERES, MODELO SS-18.</v>
          </cell>
          <cell r="G39" t="str">
            <v>CLINICA DE LA LOCALIDAD DE PEPEYOCATITLA, YAHUALICA, HIDALGO.</v>
          </cell>
          <cell r="H39" t="str">
            <v>ASTRON</v>
          </cell>
          <cell r="I39" t="str">
            <v>SS-18</v>
          </cell>
          <cell r="J39">
            <v>2017050085</v>
          </cell>
          <cell r="K39" t="str">
            <v>A 325</v>
          </cell>
          <cell r="L39">
            <v>42946</v>
          </cell>
          <cell r="M39" t="str">
            <v>HUGO ALBERTO SANJUAN NOCHEBUENA</v>
          </cell>
          <cell r="N39">
            <v>-4605.28</v>
          </cell>
          <cell r="O39">
            <v>-4472.8790799999997</v>
          </cell>
          <cell r="P39">
            <v>-4605.28</v>
          </cell>
          <cell r="Q39" t="str">
            <v>BAJA 2020 -MALAS CONDICIONES</v>
          </cell>
        </row>
        <row r="40">
          <cell r="A40" t="str">
            <v>5230010001-010</v>
          </cell>
          <cell r="B40" t="str">
            <v>5230010001-010</v>
          </cell>
          <cell r="C40" t="str">
            <v>523001-12-025</v>
          </cell>
          <cell r="D40" t="str">
            <v>HUGO ALBERTO SANJUAN NOCHEBUENA</v>
          </cell>
          <cell r="E40" t="str">
            <v>DIRECCIÓN DE SEGURIDAD PÚBLICA Y TRÁNSITO MUNICIPAL</v>
          </cell>
          <cell r="F40" t="str">
            <v>CAMARA SONY NEGRO DSC-W800, 20.1 MEGAPIXELES</v>
          </cell>
          <cell r="G40" t="str">
            <v>PALACIO MUNICIPAL, SN, COL. CENTRO, PRIMER PISO, EN LA OFICINA DE LA DIRECCIÓN DE SEGURIDAD PÚBLICA Y TRÁNSITO MUNICIPAL, YAHUALICA, HIDALGO.</v>
          </cell>
          <cell r="H40" t="str">
            <v>SONY</v>
          </cell>
          <cell r="I40" t="str">
            <v>DSC-W800</v>
          </cell>
          <cell r="J40">
            <v>5674508</v>
          </cell>
          <cell r="K40" t="str">
            <v>A 594</v>
          </cell>
          <cell r="L40">
            <v>42521</v>
          </cell>
          <cell r="M40" t="str">
            <v>HUGO ALBERTO SANJUAN NOCHEBUENA</v>
          </cell>
          <cell r="N40">
            <v>-4350</v>
          </cell>
          <cell r="O40">
            <v>-4350.0024999999996</v>
          </cell>
          <cell r="P40">
            <v>-4350</v>
          </cell>
          <cell r="Q40" t="str">
            <v>BAJA 2020 -MALAS CONDICIONES</v>
          </cell>
        </row>
        <row r="41">
          <cell r="A41" t="str">
            <v>5230010001-027</v>
          </cell>
          <cell r="B41" t="str">
            <v>5230010001-027</v>
          </cell>
          <cell r="C41" t="str">
            <v>523001-12-027</v>
          </cell>
          <cell r="D41" t="str">
            <v>HUGO ALBERTO SANJUAN NOCHEBUENA</v>
          </cell>
          <cell r="E41" t="str">
            <v>DIRECCIÓN DE SEGURIDAD PÚBLICA Y TRÁNSITO MUNICIPAL</v>
          </cell>
          <cell r="F41" t="str">
            <v>CAMARA SONY NEGRO DSC-W800, 20.1 MEGAPIXELES</v>
          </cell>
          <cell r="G41" t="str">
            <v>PALACIO MUNICIPAL, SN, COL. CENTRO, PRIMER PISO, EN LA OFICINA DE LA DIRECCIÓN DE SEGURIDAD PÚBLICA Y TRÁNSITO MUNICIPAL, YAHUALICA, HIDALGO.</v>
          </cell>
          <cell r="H41" t="str">
            <v>SONY</v>
          </cell>
          <cell r="I41" t="str">
            <v>DSC-W800</v>
          </cell>
          <cell r="J41">
            <v>5865020</v>
          </cell>
          <cell r="K41" t="str">
            <v>A706</v>
          </cell>
          <cell r="L41">
            <v>42730</v>
          </cell>
          <cell r="M41" t="str">
            <v>HUGO ALBERTO SANJUAN NOCHEBUENA</v>
          </cell>
          <cell r="N41">
            <v>-3316.1</v>
          </cell>
          <cell r="O41">
            <v>-3316.0826000000002</v>
          </cell>
          <cell r="P41">
            <v>-3316.1</v>
          </cell>
          <cell r="Q41" t="str">
            <v>BAJA 2020 -MALAS CONDICIONES</v>
          </cell>
        </row>
        <row r="42">
          <cell r="A42" t="str">
            <v>5110010001-020</v>
          </cell>
          <cell r="B42" t="str">
            <v>5110010001-020</v>
          </cell>
          <cell r="C42" t="str">
            <v>511001-11-007</v>
          </cell>
          <cell r="D42" t="str">
            <v>ANA MARLEN TORRES ESCORZA</v>
          </cell>
          <cell r="E42" t="str">
            <v>JUNTA MUNICIPAL PARA EL DESARROLLO INTEGRAL DE LA FAMILIA</v>
          </cell>
          <cell r="F42" t="str">
            <v>ESCRITORIO CHERRY TRADICIONAL, LAMINADO ACABADO EN COLOR CEREZA, ESTANTE DE TECLADO, TRES ARCHIVEROS CON CORREDERAS DE EXTENSION COMPLETA, DOS ARCHIEVEROS CON CERRADURA DE LLAVE, DOS CAJONES PEQUEÑOS CON CORRIMIENTOS DE METAL Y TOPES DE SEGURIDAD, INCRUSTACION DE PANEL SUPERIOR DE MELAMINO NEGRO RESISTENTE AL CALOR MANCHAS Y RAYAS</v>
          </cell>
          <cell r="G42" t="str">
            <v>PALACIO MUNICIPAL, SN, COL. CENTRO, SEGUNDO PISO, EN LA OFICINA DE LA JUNTA MUNICIPAL PARA EL DESARROLLO INTEGRAL DE LA FAMILIA, YAHUALICA, HIDALGO.</v>
          </cell>
          <cell r="H42" t="str">
            <v>SAUDER</v>
          </cell>
          <cell r="I42">
            <v>2328</v>
          </cell>
          <cell r="J42" t="str">
            <v>S/N</v>
          </cell>
          <cell r="K42" t="str">
            <v>POSC, 1, 981, 376</v>
          </cell>
          <cell r="L42">
            <v>41159</v>
          </cell>
          <cell r="M42" t="str">
            <v>ANA MARLEN TORRES ESCORZA</v>
          </cell>
          <cell r="N42">
            <v>6599</v>
          </cell>
          <cell r="O42">
            <v>5158.2183333333332</v>
          </cell>
          <cell r="P42">
            <v>6599</v>
          </cell>
          <cell r="Q42" t="str">
            <v>MALAS CONDICIONES</v>
          </cell>
        </row>
        <row r="43">
          <cell r="A43" t="str">
            <v>5230010001-024</v>
          </cell>
          <cell r="B43" t="str">
            <v>5230010001-024</v>
          </cell>
          <cell r="C43" t="str">
            <v>523001-11-014</v>
          </cell>
          <cell r="D43" t="str">
            <v>ANA MARLEN TORRES ESCORZA</v>
          </cell>
          <cell r="E43" t="str">
            <v>JUNTA MUNICIPAL PARA EL DESARROLLO INTEGRAL DE LA FAMILIA</v>
          </cell>
          <cell r="F43" t="str">
            <v>CAMARA DIGITAL W800 SONY CYBER SHOT, 20.1 MEGAPIXELES, 3.6 V</v>
          </cell>
          <cell r="G43" t="str">
            <v>PALACIO MUNICIPAL, SN, COL. CENTRO, SEGUNDO PISO, EN LA OFICINA DE LA JUNTA MUNICIPAL PARA EL DESARROLLO INTEGRAL DE LA FAMILIA, YAHUALICA, HIDALGO.</v>
          </cell>
          <cell r="H43" t="str">
            <v>SONY</v>
          </cell>
          <cell r="I43" t="str">
            <v>DSC-W800</v>
          </cell>
          <cell r="J43">
            <v>5865021</v>
          </cell>
          <cell r="K43" t="str">
            <v>A708</v>
          </cell>
          <cell r="L43">
            <v>42730</v>
          </cell>
          <cell r="M43" t="str">
            <v>ANA MARLEN TORRES ESCORZA</v>
          </cell>
          <cell r="N43">
            <v>3316.09</v>
          </cell>
          <cell r="O43">
            <v>3316.0859399999999</v>
          </cell>
          <cell r="P43">
            <v>3316.09</v>
          </cell>
          <cell r="Q43" t="str">
            <v>BUENAS CONDICIONES</v>
          </cell>
        </row>
        <row r="44">
          <cell r="A44" t="str">
            <v>5150010001-050</v>
          </cell>
          <cell r="B44" t="str">
            <v>5150010001-050</v>
          </cell>
          <cell r="C44" t="str">
            <v>515001-11-028</v>
          </cell>
          <cell r="D44" t="str">
            <v>ANA MARLEN TORRES ESCORZA</v>
          </cell>
          <cell r="E44" t="str">
            <v>JUNTA MUNICIPAL PARA EL DESARROLLO INTEGRAL DE LA FAMILIA</v>
          </cell>
          <cell r="F44" t="str">
            <v>LAPTOP DELL INSPIRON 14, PROCESADOR INTEL CORE I5 7200U (HASTA 3.10 GHz), MEMORIA RAM DE 8GB DDR4, DISCO DURO DE 1TB, PANTALLA DE 14" LED, VIDEO HD GRAPHICS 620, UNIDAD ÓPTICA DVD+R/RW, SISTEMA OPERATIVO WINDOWS 10 HOME (64 BITS)</v>
          </cell>
          <cell r="G44" t="str">
            <v>PALACIO MUNICIPAL, SN, COL. CENTRO, SEGUNDO PISO, EN LA OFICINA DE LA JUNTA MUNICIPAL PARA EL DESARROLLO INTEGRAL DE LA FAMILIA, YAHUALICA, HIDALGO.</v>
          </cell>
          <cell r="H44" t="str">
            <v>DELL</v>
          </cell>
          <cell r="I44" t="str">
            <v>INSPIRON 14 3467</v>
          </cell>
          <cell r="J44" t="str">
            <v>GR9L0P2</v>
          </cell>
          <cell r="K44" t="str">
            <v>A 1612</v>
          </cell>
          <cell r="L44">
            <v>43658</v>
          </cell>
          <cell r="M44" t="str">
            <v>ANA MARLEN TORRES ESCORZA</v>
          </cell>
          <cell r="N44">
            <v>19980</v>
          </cell>
          <cell r="O44">
            <v>6098.8950000000004</v>
          </cell>
          <cell r="P44">
            <v>19980</v>
          </cell>
          <cell r="Q44" t="str">
            <v>BUENAS CONDICIONES</v>
          </cell>
        </row>
        <row r="45">
          <cell r="A45" t="str">
            <v>5110010001-018</v>
          </cell>
          <cell r="B45" t="str">
            <v>5110010001-018</v>
          </cell>
          <cell r="C45" t="str">
            <v>511001-11-008</v>
          </cell>
          <cell r="D45" t="str">
            <v>HERIBERTO ÁLVARADO HERNÁNDEZ</v>
          </cell>
          <cell r="E45" t="str">
            <v>JUNTA MUNICIPAL PARA EL DESARROLLO INTEGRAL DE LA FAMILIA</v>
          </cell>
          <cell r="F45" t="str">
            <v>ESCRITORIO METALICO DE 1.80 M</v>
          </cell>
          <cell r="G45" t="str">
            <v>PALACIO MUNICIPAL, SN, COL. CENTRO, SEGUNDO PISO, EN LA OFICINA DE LA JUNTA MUNICIPAL PARA EL DESARROLLO INTEGRAL DE LA FAMILIA, YAHUALICA, HIDALGO.</v>
          </cell>
          <cell r="H45" t="str">
            <v>N/A</v>
          </cell>
          <cell r="I45" t="str">
            <v>N/A</v>
          </cell>
          <cell r="J45" t="str">
            <v>S/N</v>
          </cell>
          <cell r="K45" t="str">
            <v>A 3585</v>
          </cell>
          <cell r="L45">
            <v>41485</v>
          </cell>
          <cell r="M45" t="str">
            <v>ANA MARLEN TORRES ESCORZA</v>
          </cell>
          <cell r="N45">
            <v>4352</v>
          </cell>
          <cell r="O45">
            <v>3011.3422222222216</v>
          </cell>
          <cell r="P45">
            <v>4352</v>
          </cell>
          <cell r="Q45" t="str">
            <v>REGULAR</v>
          </cell>
        </row>
        <row r="46">
          <cell r="A46" t="str">
            <v>5420010001-001</v>
          </cell>
          <cell r="B46" t="str">
            <v>5420010001-001</v>
          </cell>
          <cell r="C46" t="str">
            <v>542001-11-013</v>
          </cell>
          <cell r="D46" t="str">
            <v>HUGO EDUARDO SOLARES BAUTISTA</v>
          </cell>
          <cell r="E46" t="str">
            <v>JUNTA MUNICIPAL PARA EL DESARROLLO INTEGRAL DE LA FAMILIA</v>
          </cell>
          <cell r="F46" t="str">
            <v>CARROCERIA PARA CAMIONETA FORD 3.5 TONS COLOR BLANCA</v>
          </cell>
          <cell r="G46" t="str">
            <v>PALACIO MUNICIPAL, SN, COL. CENTRO, EN EL ÁREA DE ESTACIONAMIENTO DE LA PRESIDENCIA MUNICIPAL, DEL MUNICIPIO DE YAHUALICA, HIDALGO.</v>
          </cell>
          <cell r="H46" t="str">
            <v>CARROCERIA</v>
          </cell>
          <cell r="I46" t="str">
            <v>SM</v>
          </cell>
          <cell r="J46" t="str">
            <v>SN</v>
          </cell>
          <cell r="K46">
            <v>843</v>
          </cell>
          <cell r="L46">
            <v>42696</v>
          </cell>
          <cell r="M46" t="str">
            <v>ANA MARLEN TORRES ESCORZA</v>
          </cell>
          <cell r="N46">
            <v>23000</v>
          </cell>
          <cell r="O46">
            <v>16483.333333333332</v>
          </cell>
          <cell r="P46">
            <v>23000</v>
          </cell>
          <cell r="Q46" t="str">
            <v>BUENAS CONDICIONES</v>
          </cell>
        </row>
        <row r="47">
          <cell r="A47" t="str">
            <v>5150010001-047</v>
          </cell>
          <cell r="B47" t="str">
            <v>5150010001-047</v>
          </cell>
          <cell r="C47" t="str">
            <v>515001-11-025</v>
          </cell>
          <cell r="D47" t="str">
            <v>HUGO EDUARDO SOLARES BAUTISTA</v>
          </cell>
          <cell r="E47" t="str">
            <v>JUNTA MUNICIPAL PARA EL DESARROLLO INTEGRAL DE LA FAMILIA</v>
          </cell>
          <cell r="F47" t="str">
            <v>LAPTOP HP 240 G6: PROCESADOR INTEL CELERON N 3060, MEMORIA DE 4 GB DDR3L, DISCO DURO DE 500 GB, PANTALLA DE 14" LED, VIDEO HD GRAPHICS, S.O WINDOWS 10 HOME, 64 BITS.</v>
          </cell>
          <cell r="G47" t="str">
            <v>PALACIO MUNICIPAL, SN, COL. CENTRO, SEGUNDO PISO, EN LA OFICINA DE LA JUNTA MUNICIPAL PARA EL DESARROLLO INTEGRAL DE LA FAMILIA, YAHUALICA, HIDALGO.</v>
          </cell>
          <cell r="H47" t="str">
            <v>HP</v>
          </cell>
          <cell r="I47" t="str">
            <v>240 G6</v>
          </cell>
          <cell r="J47" t="str">
            <v>5CD8182YT8</v>
          </cell>
          <cell r="K47" t="str">
            <v>A 1047</v>
          </cell>
          <cell r="L47">
            <v>43335</v>
          </cell>
          <cell r="M47" t="str">
            <v>ANA MARLEN TORRES ESCORZA</v>
          </cell>
          <cell r="N47">
            <v>8700</v>
          </cell>
          <cell r="O47">
            <v>5311.35</v>
          </cell>
          <cell r="P47">
            <v>8700</v>
          </cell>
          <cell r="Q47" t="str">
            <v>BUENAS CONDICIONES</v>
          </cell>
        </row>
        <row r="48">
          <cell r="A48" t="str">
            <v>5150010002-031</v>
          </cell>
          <cell r="B48" t="str">
            <v>5150010002-031</v>
          </cell>
          <cell r="C48" t="str">
            <v>515001-11-005</v>
          </cell>
          <cell r="D48" t="str">
            <v>KAREN ARIELLE AGUADO BUSTOS</v>
          </cell>
          <cell r="E48" t="str">
            <v>JUNTA MUNICIPAL PARA EL DESARROLLO INTEGRAL DE LA FAMILIA</v>
          </cell>
          <cell r="F48"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48" t="str">
            <v>PALACIO MUNICIPAL, SN, COL. CENTRO, SEGUNDO PISO, EN LA OFICINA DE LA JUNTA MUNICIPAL PARA EL DESARROLLO INTEGRAL DE LA FAMILIA, YAHUALICA, HIDALGO.</v>
          </cell>
          <cell r="H48" t="str">
            <v>COMPAC</v>
          </cell>
          <cell r="I48" t="str">
            <v>CQ1-1407LA</v>
          </cell>
          <cell r="J48" t="str">
            <v>3CR2110VJC</v>
          </cell>
          <cell r="K48" t="str">
            <v>CACJ275645</v>
          </cell>
          <cell r="L48">
            <v>41127</v>
          </cell>
          <cell r="M48" t="str">
            <v>ANA MARLEN TORRES ESCORZA</v>
          </cell>
          <cell r="N48">
            <v>5999.01</v>
          </cell>
          <cell r="O48">
            <v>5998.01</v>
          </cell>
          <cell r="P48">
            <v>5999.01</v>
          </cell>
          <cell r="Q48" t="str">
            <v>REGULAR</v>
          </cell>
        </row>
        <row r="49">
          <cell r="A49" t="str">
            <v>5230010001-005</v>
          </cell>
          <cell r="B49" t="str">
            <v>5230010001-005</v>
          </cell>
          <cell r="C49" t="str">
            <v>523001-11-010</v>
          </cell>
          <cell r="D49" t="str">
            <v>LUIS CANALES NAVARRETE</v>
          </cell>
          <cell r="E49" t="str">
            <v>JUNTA MUNICIPAL PARA EL DESARROLLO INTEGRAL DE LA FAMILIA</v>
          </cell>
          <cell r="F49" t="str">
            <v>CAMARA CANON POWERSHOT A2500 BLACK 16MP LCD 2.7</v>
          </cell>
          <cell r="G49" t="str">
            <v>PALACIO MUNICIPAL, SN, COL. CENTRO, SEGUNDO PISO, EN LA OFICINA DE LA JUNTA MUNICIPAL PARA EL DESARROLLO INTEGRAL DE LA FAMILIA, YAHUALICA, HIDALGO.</v>
          </cell>
          <cell r="H49" t="str">
            <v>CANON</v>
          </cell>
          <cell r="I49" t="str">
            <v>A 2500</v>
          </cell>
          <cell r="J49" t="str">
            <v>P1963</v>
          </cell>
          <cell r="K49">
            <v>226</v>
          </cell>
          <cell r="L49">
            <v>41921</v>
          </cell>
          <cell r="M49" t="str">
            <v>ANA MARLEN TORRES ESCORZA</v>
          </cell>
          <cell r="N49">
            <v>2417.23</v>
          </cell>
          <cell r="O49">
            <v>2416.2344855000001</v>
          </cell>
          <cell r="P49">
            <v>2417.23</v>
          </cell>
          <cell r="Q49" t="str">
            <v>REGULAR</v>
          </cell>
        </row>
        <row r="50">
          <cell r="A50" t="str">
            <v>5150010001-046</v>
          </cell>
          <cell r="B50" t="str">
            <v>5150010001-046</v>
          </cell>
          <cell r="C50" t="str">
            <v>515001-11-024</v>
          </cell>
          <cell r="D50" t="str">
            <v>LUIS CANALES NAVARRETE</v>
          </cell>
          <cell r="E50" t="str">
            <v>JUNTA MUNICIPAL PARA EL DESARROLLO INTEGRAL DE LA FAMILIA</v>
          </cell>
          <cell r="F50" t="str">
            <v>LAPTOP HP 240 G6: PROCESADOR INTEL CELERON N 3060, MEMORIA DE 4 GB DDR3L, DISCO DURO DE 500 GB, PANTALLA DE 14" LED, VIDEO HD GRAPHICS, S.O WINDOWS 10 HOME, 64 BITS.</v>
          </cell>
          <cell r="G50" t="str">
            <v>PALACIO MUNICIPAL, SN, COL. CENTRO, SEGUNDO PISO, EN LA OFICINA DE LA JUNTA MUNICIPAL PARA EL DESARROLLO INTEGRAL DE LA FAMILIA, YAHUALICA, HIDALGO.</v>
          </cell>
          <cell r="H50" t="str">
            <v>HP</v>
          </cell>
          <cell r="I50" t="str">
            <v>240 G6</v>
          </cell>
          <cell r="J50" t="str">
            <v>5CD8182YNM</v>
          </cell>
          <cell r="K50" t="str">
            <v>A 1036</v>
          </cell>
          <cell r="L50">
            <v>43319</v>
          </cell>
          <cell r="M50" t="str">
            <v>ANA MARLEN TORRES ESCORZA</v>
          </cell>
          <cell r="N50">
            <v>8500</v>
          </cell>
          <cell r="O50">
            <v>5189.25</v>
          </cell>
          <cell r="P50">
            <v>8500</v>
          </cell>
          <cell r="Q50" t="str">
            <v>BUENAS CONDICIONES</v>
          </cell>
        </row>
        <row r="51">
          <cell r="A51" t="str">
            <v>5150010001-016</v>
          </cell>
          <cell r="B51" t="str">
            <v>5150010001-016</v>
          </cell>
          <cell r="C51" t="str">
            <v>515001-11-018</v>
          </cell>
          <cell r="D51" t="str">
            <v>MARÍA DE JESÚS TORRES TORRES</v>
          </cell>
          <cell r="E51" t="str">
            <v>JUNTA MUNICIPAL PARA EL DESARROLLO INTEGRAL DE LA FAMILIA</v>
          </cell>
          <cell r="F51" t="str">
            <v>LAPTOP DELL INSPIRON 14 COLOR NEGRO, MOD. 3000 SERIES, CAMARA WEB HD,PANTALLA TRUE LIFE. HD D14, 0"</v>
          </cell>
          <cell r="G51" t="str">
            <v>PALACIO MUNICIPAL, SN, COL. CENTRO, SEGUNDO PISO, EN LA OFICINA DE LA JUNTA MUNICIPAL PARA EL DESARROLLO INTEGRAL DE LA FAMILIA, YAHUALICA, HIDALGO.</v>
          </cell>
          <cell r="H51" t="str">
            <v>DELL</v>
          </cell>
          <cell r="I51" t="str">
            <v>INTEL CORE 5</v>
          </cell>
          <cell r="J51" t="str">
            <v>6THJ0C2</v>
          </cell>
          <cell r="K51" t="str">
            <v>A 251</v>
          </cell>
          <cell r="L51">
            <v>42915</v>
          </cell>
          <cell r="M51" t="str">
            <v>ANA MARLEN TORRES ESCORZA</v>
          </cell>
          <cell r="N51">
            <v>22332.19</v>
          </cell>
          <cell r="O51">
            <v>22332.188174999999</v>
          </cell>
          <cell r="P51">
            <v>22332.19</v>
          </cell>
          <cell r="Q51" t="str">
            <v>REGULAR</v>
          </cell>
        </row>
        <row r="52">
          <cell r="A52" t="str">
            <v>5150010001-017</v>
          </cell>
          <cell r="B52" t="str">
            <v>5150010001-017</v>
          </cell>
          <cell r="C52" t="str">
            <v>515001-11-019</v>
          </cell>
          <cell r="D52" t="str">
            <v>MARÍA DE JESÚS TORRES TORRES</v>
          </cell>
          <cell r="E52" t="str">
            <v>JUNTA MUNICIPAL PARA EL DESARROLLO INTEGRAL DE LA FAMILIA</v>
          </cell>
          <cell r="F52" t="str">
            <v>LAPTOP DELL INSPIRON 14-3459 PROCESADOR INTEL CORE I5 6200U MEMEORIA DE 4GB DDR3L, DISCO DURO DE 500 GB, PANTALLA DE 14 LED.</v>
          </cell>
          <cell r="G52" t="str">
            <v>PALACIO MUNICIPAL, SN, COL. CENTRO, SEGUNDO PISO, EN LA OFICINA DE LA JUNTA MUNICIPAL PARA EL DESARROLLO INTEGRAL DE LA FAMILIA, YAHUALICA, HIDALGO.</v>
          </cell>
          <cell r="H52" t="str">
            <v>DELL</v>
          </cell>
          <cell r="I52" t="str">
            <v>INSPIRON 14</v>
          </cell>
          <cell r="J52" t="str">
            <v>38BX262</v>
          </cell>
          <cell r="K52" t="str">
            <v>A 248</v>
          </cell>
          <cell r="L52">
            <v>42915</v>
          </cell>
          <cell r="M52" t="str">
            <v>ANA MARLEN TORRES ESCORZA</v>
          </cell>
          <cell r="N52">
            <v>22332.19</v>
          </cell>
          <cell r="O52">
            <v>22332.188174999999</v>
          </cell>
          <cell r="P52">
            <v>22332.19</v>
          </cell>
          <cell r="Q52" t="str">
            <v>BUENAS CONDICIONES</v>
          </cell>
        </row>
        <row r="53">
          <cell r="A53" t="str">
            <v>5150010002-025</v>
          </cell>
          <cell r="B53" t="str">
            <v>5150010002-025</v>
          </cell>
          <cell r="C53" t="str">
            <v>515001-11-029</v>
          </cell>
          <cell r="D53" t="str">
            <v>MARÍA DE JESÚS TORRES TORRES</v>
          </cell>
          <cell r="E53" t="str">
            <v>JUNTA MUNICIPAL PARA EL DESARROLLO INTEGRAL DE LA FAMILIA</v>
          </cell>
          <cell r="F53" t="str">
            <v>ALL IN ONE HP ONE MODELO 1155 4 GB 500 GB, DVDRW 18.5"</v>
          </cell>
          <cell r="G53" t="str">
            <v>PALACIO MUNICIPAL, SN, COL. CENTRO, PRIMER PISO, EN LA OFICINA DE LA JUNTA MUNICIPAL PARA EL DESARROLLO INTEGRAL DE LA FAMILIA, YAHUALICA, HIDALGO.</v>
          </cell>
          <cell r="H53" t="str">
            <v>HP</v>
          </cell>
          <cell r="I53">
            <v>1155</v>
          </cell>
          <cell r="J53" t="str">
            <v>5CM3190BRX</v>
          </cell>
          <cell r="K53">
            <v>161</v>
          </cell>
          <cell r="L53">
            <v>41810</v>
          </cell>
          <cell r="M53" t="str">
            <v>ANA MARLEN TORRES ESCORZA</v>
          </cell>
          <cell r="N53">
            <v>12494.36</v>
          </cell>
          <cell r="O53">
            <v>12493.355753000003</v>
          </cell>
          <cell r="P53">
            <v>12494.36</v>
          </cell>
          <cell r="Q53" t="str">
            <v>REGULAR</v>
          </cell>
        </row>
        <row r="54">
          <cell r="A54" t="str">
            <v>5110010001-021</v>
          </cell>
          <cell r="B54" t="str">
            <v>5110010001-021</v>
          </cell>
          <cell r="C54" t="str">
            <v>511001-11-011</v>
          </cell>
          <cell r="D54" t="str">
            <v>MARÍA DE JESÚS TORRES TORRES</v>
          </cell>
          <cell r="E54" t="str">
            <v>JUNTA MUNICIPAL PARA EL DESARROLLO INTEGRAL DE LA FAMILIA</v>
          </cell>
          <cell r="F54" t="str">
            <v>ESCRITORIO METROPOLITAN, CON DOS CAJONES MODELO 4225</v>
          </cell>
          <cell r="G54" t="str">
            <v>PALACIO MUNICIPAL, SN, COL. CENTRO, SEGUNDO PISO, EN LA OFICINA DE LA JUNTA MUNICIPAL PARA EL DESARROLLO INTEGRAL DE LA FAMILIA, YAHUALICA, HIDALGO.</v>
          </cell>
          <cell r="H54" t="str">
            <v>RAMPE</v>
          </cell>
          <cell r="I54">
            <v>4225</v>
          </cell>
          <cell r="J54" t="str">
            <v>S/N</v>
          </cell>
          <cell r="K54" t="str">
            <v>POSC, 813, 058</v>
          </cell>
          <cell r="L54">
            <v>41121</v>
          </cell>
          <cell r="M54" t="str">
            <v>ANA MARLEN TORRES ESCORZA</v>
          </cell>
          <cell r="N54">
            <v>2699</v>
          </cell>
          <cell r="O54">
            <v>2136.7083333333335</v>
          </cell>
          <cell r="P54">
            <v>2699</v>
          </cell>
          <cell r="Q54" t="str">
            <v>REGULAR</v>
          </cell>
        </row>
        <row r="55">
          <cell r="A55" t="str">
            <v>5150010001-025</v>
          </cell>
          <cell r="B55" t="str">
            <v>5150010001-025</v>
          </cell>
          <cell r="C55" t="str">
            <v>515001-11-017</v>
          </cell>
          <cell r="D55" t="str">
            <v>MARÍA DE JESÚS TORRES TORRES</v>
          </cell>
          <cell r="E55" t="str">
            <v>JUNTA MUNICIPAL PARA EL DESARROLLO INTEGRAL DE LA FAMILIA</v>
          </cell>
          <cell r="F55" t="str">
            <v>LAPTOP DELL INSPIRON 14 COLOR NEGRO, MOD. 3000 SERIES, CAMARA WEB HD,PANTALLA TRUE LIFE. HD D14, 0"</v>
          </cell>
          <cell r="G55" t="str">
            <v>PALACIO MUNICIPAL, SN, COL. CENTRO, SEGUNDO PISO, EN LA OFICINA DE LA JUNTA MUNICIPAL PARA EL DESARROLLO INTEGRAL DE LA FAMILIA, YAHUALICA, HIDALGO.</v>
          </cell>
          <cell r="H55" t="str">
            <v>DELL</v>
          </cell>
          <cell r="I55" t="str">
            <v>INTEL CORE 5</v>
          </cell>
          <cell r="J55" t="str">
            <v>D4BX2C2</v>
          </cell>
          <cell r="K55" t="str">
            <v>A 250</v>
          </cell>
          <cell r="L55">
            <v>42915</v>
          </cell>
          <cell r="M55" t="str">
            <v>ANA MARLEN TORRES ESCORZA</v>
          </cell>
          <cell r="N55">
            <v>22332.19</v>
          </cell>
          <cell r="O55">
            <v>22332.188174999999</v>
          </cell>
          <cell r="P55">
            <v>22332.19</v>
          </cell>
          <cell r="Q55" t="str">
            <v>MALAS CONDICIONES</v>
          </cell>
        </row>
        <row r="56">
          <cell r="A56" t="str">
            <v>5420010001-003</v>
          </cell>
          <cell r="B56" t="str">
            <v>5420010001-003</v>
          </cell>
          <cell r="C56" t="str">
            <v>542001-11-027</v>
          </cell>
          <cell r="D56" t="str">
            <v>PLACIDO SÁNCHEZ MORALES</v>
          </cell>
          <cell r="E56" t="str">
            <v>JUNTA MUNICIPAL PARA EL DESARROLLO INTEGRAL DE LA FAMILIA</v>
          </cell>
          <cell r="F56" t="str">
            <v>CARROCERIA PARA AMBULANCIA DE TERAPIA INTENSIVA TIPO II; CON ESTRUCTURA JAULA TIPO ROLL-BAR DE ARCO SERCHADO DE UNA SOLA PIEZA.</v>
          </cell>
          <cell r="G56" t="str">
            <v>PALACIO MUNICIPAL, SN, COL. CENTRO, EN EL ÁREA DE ESTACIONAMIENTO DE LA PRESIDENCIA MUNICIPAL, DEL MUNICIPIO DE YAHUALICA, HIDALGO.</v>
          </cell>
          <cell r="H56" t="str">
            <v>SM</v>
          </cell>
          <cell r="I56" t="str">
            <v>SM</v>
          </cell>
          <cell r="J56" t="str">
            <v>SN</v>
          </cell>
          <cell r="K56">
            <v>20171224</v>
          </cell>
          <cell r="L56">
            <v>43591</v>
          </cell>
          <cell r="M56" t="str">
            <v>ANA MARLEN TORRES ESCORZA</v>
          </cell>
          <cell r="N56">
            <v>370000</v>
          </cell>
          <cell r="O56">
            <v>80166.666666666672</v>
          </cell>
          <cell r="P56">
            <v>370000</v>
          </cell>
          <cell r="Q56" t="str">
            <v>BUENAS CONDICIONES</v>
          </cell>
        </row>
        <row r="57">
          <cell r="A57" t="str">
            <v>5150010002-028</v>
          </cell>
          <cell r="B57" t="str">
            <v>5150010002-028</v>
          </cell>
          <cell r="C57" t="str">
            <v>515001-11-006</v>
          </cell>
          <cell r="D57" t="str">
            <v>RAMONA SÁNCHEZ VICENTE</v>
          </cell>
          <cell r="E57" t="str">
            <v>JUNTA MUNICIPAL PARA EL DESARROLLO INTEGRAL DE LA FAMILIA</v>
          </cell>
          <cell r="F57"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57" t="str">
            <v>PALACIO MUNICIPAL, SN, COL. CENTRO, SEGUNDO PISO, EN LA OFICINA DE LA JUNTA MUNICIPAL PARA EL DESARROLLO INTEGRAL DE LA FAMILIA, YAHUALICA, HIDALGO.</v>
          </cell>
          <cell r="H57" t="str">
            <v>COMPAQ PRESARIO</v>
          </cell>
          <cell r="I57" t="str">
            <v>COMPAQ CQ-1407 LA</v>
          </cell>
          <cell r="J57" t="str">
            <v>3CR2100HCK</v>
          </cell>
          <cell r="K57" t="str">
            <v>CACJ275645</v>
          </cell>
          <cell r="L57">
            <v>41127</v>
          </cell>
          <cell r="M57" t="str">
            <v>ANA MARLEN TORRES ESCORZA</v>
          </cell>
          <cell r="N57">
            <v>5999.01</v>
          </cell>
          <cell r="O57">
            <v>5998.01</v>
          </cell>
          <cell r="P57">
            <v>5999.01</v>
          </cell>
          <cell r="Q57" t="str">
            <v>BUENAS CONDICIONES</v>
          </cell>
        </row>
        <row r="58">
          <cell r="A58" t="str">
            <v>5110010001-023</v>
          </cell>
          <cell r="B58" t="str">
            <v>5110010001-023</v>
          </cell>
          <cell r="C58" t="str">
            <v>511001-11-001</v>
          </cell>
          <cell r="D58" t="str">
            <v>XOCHILT HERNÁNDEZ HERNÁNDEZ</v>
          </cell>
          <cell r="E58" t="str">
            <v>JUNTA MUNICIPAL PARA EL DESARROLLO INTEGRAL DE LA FAMILIA</v>
          </cell>
          <cell r="F58" t="str">
            <v>ESCRITORIO DE ASERRIN COMPRIMIDO COLOR CAFÉ CON ESTRUCTURA METALICA COLOR GRIS 1.53M DE LARGO*0.75M DE ANCHO*0.75M DE ALTO, CON DOS CAJONES DE LADO DERECHO.</v>
          </cell>
          <cell r="G58" t="str">
            <v>PALACIO MUNICIPAL, SN, COL. CENTRO, SEGUNDO PISO, EN LA OFICINA DE LA JUNTA MUNICIPAL PARA EL DESARROLLO INTEGRAL DE LA FAMILIA, YAHUALICA, HIDALGO.</v>
          </cell>
          <cell r="H58" t="str">
            <v>N/A</v>
          </cell>
          <cell r="I58" t="str">
            <v>N/A</v>
          </cell>
          <cell r="J58" t="str">
            <v>N/A</v>
          </cell>
          <cell r="K58" t="str">
            <v>ACTA DE RECONOCIMIENTO</v>
          </cell>
          <cell r="L58">
            <v>39071</v>
          </cell>
          <cell r="M58" t="str">
            <v>ANA MARLEN TORRES ESCORZA</v>
          </cell>
          <cell r="N58">
            <v>2650</v>
          </cell>
          <cell r="O58">
            <v>2648.9972222222223</v>
          </cell>
          <cell r="P58">
            <v>2650</v>
          </cell>
          <cell r="Q58" t="str">
            <v>REGULAR</v>
          </cell>
        </row>
        <row r="59">
          <cell r="A59" t="str">
            <v>5150010002-039</v>
          </cell>
          <cell r="B59" t="str">
            <v>5150010002-039</v>
          </cell>
          <cell r="C59" t="str">
            <v>515001-11-012</v>
          </cell>
          <cell r="D59" t="str">
            <v>XOCHILT HERNÁNDEZ HERNÁNDEZ</v>
          </cell>
          <cell r="E59" t="str">
            <v>JUNTA MUNICIPAL PARA EL DESARROLLO INTEGRAL DE LA FAMILIA</v>
          </cell>
          <cell r="F59" t="str">
            <v>LENOVO AIO C260, CPU I J1800, RAM 4GB, HDD 1T, DVDRW WINDOWS 8.1 SL, PANTALLA DE 19.52" LED, PROCESADOR INTEL INSIDE</v>
          </cell>
          <cell r="G59" t="str">
            <v>PALACIO MUNICIPAL, SN, COL. CENTRO, SEGUNDO PISO, EN LA OFICINA DE LA JUNTA MUNICIPAL PARA EL DESARROLLO INTEGRAL DE LA FAMILIA, YAHUALICA, HIDALGO.</v>
          </cell>
          <cell r="H59" t="str">
            <v>LENOVO</v>
          </cell>
          <cell r="I59" t="str">
            <v>C260</v>
          </cell>
          <cell r="J59" t="str">
            <v>CS02422937</v>
          </cell>
          <cell r="K59">
            <v>141</v>
          </cell>
          <cell r="L59">
            <v>42607</v>
          </cell>
          <cell r="M59" t="str">
            <v>ANA MARLEN TORRES ESCORZA</v>
          </cell>
          <cell r="N59">
            <v>11484</v>
          </cell>
          <cell r="O59">
            <v>11483.995999999999</v>
          </cell>
          <cell r="P59">
            <v>11484</v>
          </cell>
          <cell r="Q59" t="str">
            <v>BUENAS CONDICIONES</v>
          </cell>
        </row>
        <row r="60">
          <cell r="A60" t="str">
            <v>5110010003-010</v>
          </cell>
          <cell r="B60" t="str">
            <v>5110010003-010</v>
          </cell>
          <cell r="C60" t="str">
            <v>511001-11-004</v>
          </cell>
          <cell r="D60" t="str">
            <v>YARELI NAVARRETE LUCAS</v>
          </cell>
          <cell r="E60" t="str">
            <v>JUNTA MUNICIPAL PARA EL DESARROLLO INTEGRAL DE LA FAMILIA</v>
          </cell>
          <cell r="F60" t="str">
            <v>ARCHIVERO PROFESIONAL METALICO DE 4 GAVETAS NEGRO, CAJONES CON CORREDERAS EXTENDIBLES, SISTEMA DE SEGURIDAD ANTI-VUELCO, CHAPA DE SEGURIDAD</v>
          </cell>
          <cell r="G60" t="str">
            <v>PALACIO MUNICIPAL, SN, COL. CENTRO, SEGUNDO PISO, EN LA OFICINA DE LA JUNTA MUNICIPAL PARA EL DESARROLLO INTEGRAL DE LA FAMILIA, YAHUALICA, HIDALGO.</v>
          </cell>
          <cell r="H60" t="str">
            <v>TAM-MEX</v>
          </cell>
          <cell r="I60">
            <v>47102</v>
          </cell>
          <cell r="J60" t="str">
            <v>S/N</v>
          </cell>
          <cell r="K60" t="str">
            <v>POSC, 813, 058</v>
          </cell>
          <cell r="L60">
            <v>41121</v>
          </cell>
          <cell r="M60" t="str">
            <v>ANA MARLEN TORRES ESCORZA</v>
          </cell>
          <cell r="N60">
            <v>3499</v>
          </cell>
          <cell r="O60">
            <v>2770.0416666666665</v>
          </cell>
          <cell r="P60">
            <v>3499</v>
          </cell>
          <cell r="Q60" t="str">
            <v>REGULAR</v>
          </cell>
        </row>
        <row r="61">
          <cell r="A61" t="str">
            <v>5150010002-011</v>
          </cell>
          <cell r="B61" t="str">
            <v>5150010002-011</v>
          </cell>
          <cell r="C61" t="str">
            <v>515001-11-009</v>
          </cell>
          <cell r="D61" t="str">
            <v>YARELI NAVARRETE LUCAS</v>
          </cell>
          <cell r="E61" t="str">
            <v>JUNTA MUNICIPAL PARA EL DESARROLLO INTEGRAL DE LA FAMILIA</v>
          </cell>
          <cell r="F61" t="str">
            <v>COMPUTADORA HP ELITE ONE 800 G1 AIO BUSSINES PC; OS WIN 8 PRO.</v>
          </cell>
          <cell r="G61" t="str">
            <v>PALACIO MUNICIPAL, SN, COL. CENTRO, SEGUNDO PISO, EN LA OFICINA DE LA JUNTA MUNICIPAL PARA EL DESARROLLO INTEGRAL DE LA FAMILIA, YAHUALICA, HIDALGO.</v>
          </cell>
          <cell r="H61" t="str">
            <v>HP</v>
          </cell>
          <cell r="I61" t="str">
            <v>ELITE800</v>
          </cell>
          <cell r="J61" t="str">
            <v>MXL4131P8X</v>
          </cell>
          <cell r="K61">
            <v>147</v>
          </cell>
          <cell r="L61">
            <v>41772</v>
          </cell>
          <cell r="M61" t="str">
            <v>ANA MARLEN TORRES ESCORZA</v>
          </cell>
          <cell r="N61">
            <v>24109.439999999999</v>
          </cell>
          <cell r="O61">
            <v>24108.442736000001</v>
          </cell>
          <cell r="P61">
            <v>24109.439999999999</v>
          </cell>
          <cell r="Q61" t="str">
            <v>BUENAS CONDICIONES</v>
          </cell>
        </row>
        <row r="62">
          <cell r="A62" t="str">
            <v>5230010001-020</v>
          </cell>
          <cell r="B62" t="str">
            <v>5230010001-020</v>
          </cell>
          <cell r="C62" t="str">
            <v>523001-11-015</v>
          </cell>
          <cell r="D62" t="str">
            <v>YARELI NAVARRETE LUCAS</v>
          </cell>
          <cell r="E62" t="str">
            <v>JUNTA MUNICIPAL PARA EL DESARROLLO INTEGRAL DE LA FAMILIA</v>
          </cell>
          <cell r="F62" t="str">
            <v>CAMARA DIGITAL W800 SONY CYBER-SHOT, 20.1 MEGAPIXELES.</v>
          </cell>
          <cell r="G62" t="str">
            <v>PALACIO MUNICIPAL, SN, COL. CENTRO, SEGUNDO PISO, EN LA OFICINA DE LA JUNTA MUNICIPAL PARA EL DESARROLLO INTEGRAL DE LA FAMILIA, YAHUALICA, HIDALGO.</v>
          </cell>
          <cell r="H62" t="str">
            <v>SONY</v>
          </cell>
          <cell r="I62" t="str">
            <v>DSC- W800</v>
          </cell>
          <cell r="J62">
            <v>5865018</v>
          </cell>
          <cell r="K62" t="str">
            <v>A708</v>
          </cell>
          <cell r="L62">
            <v>42730</v>
          </cell>
          <cell r="M62" t="str">
            <v>ANA MARLEN TORRES ESCORZA</v>
          </cell>
          <cell r="N62">
            <v>3316.09</v>
          </cell>
          <cell r="O62">
            <v>3316.0859399999999</v>
          </cell>
          <cell r="P62">
            <v>3316.09</v>
          </cell>
          <cell r="Q62" t="str">
            <v>REGULAR</v>
          </cell>
        </row>
        <row r="63">
          <cell r="A63" t="str">
            <v>5150010002-016</v>
          </cell>
          <cell r="B63" t="str">
            <v>5150010002-016</v>
          </cell>
          <cell r="C63" t="str">
            <v>515001-06-006</v>
          </cell>
          <cell r="D63" t="str">
            <v>ÁNGEL MORALES SÁNCHEZ</v>
          </cell>
          <cell r="E63" t="str">
            <v>OFICIALÍA MAYOR</v>
          </cell>
          <cell r="F63" t="str">
            <v>ALL IN ONE HP  205 G1 AIO-2500 4 GB 500 GB, DVDRW 18.5 FREDOS 1-1-1</v>
          </cell>
          <cell r="G63" t="str">
            <v>PALACIO MUNICIPAL, SN, COL. CENTRO, SEGUNDO PISO, EN LA OFICINA DE LA OFICIALÍA MAYOR, YAHUALICA, HIDALGO.</v>
          </cell>
          <cell r="H63" t="str">
            <v>HP</v>
          </cell>
          <cell r="I63" t="str">
            <v>205 G1 ALL IN ONE</v>
          </cell>
          <cell r="J63" t="str">
            <v>4CE34800SX</v>
          </cell>
          <cell r="K63">
            <v>148</v>
          </cell>
          <cell r="L63">
            <v>41772</v>
          </cell>
          <cell r="M63" t="str">
            <v>MARTÍN DE LA CRUZ HERNÁNDEZ</v>
          </cell>
          <cell r="N63">
            <v>12494.36</v>
          </cell>
          <cell r="O63">
            <v>12493.356734000003</v>
          </cell>
          <cell r="P63">
            <v>12494.36</v>
          </cell>
          <cell r="Q63" t="str">
            <v>BUENAS CONDICIONES</v>
          </cell>
        </row>
        <row r="64">
          <cell r="A64" t="str">
            <v>5420010001-002</v>
          </cell>
          <cell r="B64" t="str">
            <v>5420010001-002</v>
          </cell>
          <cell r="C64" t="str">
            <v>542001-06-027</v>
          </cell>
          <cell r="D64" t="str">
            <v>DAMIÁN TOMÁS SÁNCHEZ</v>
          </cell>
          <cell r="E64" t="str">
            <v>OFICIALÍA MAYOR</v>
          </cell>
          <cell r="F64" t="str">
            <v>CARROCERIA REFORZADA PARA CAMIONETA NISSAN ESTACAS</v>
          </cell>
          <cell r="G64" t="str">
            <v>PALACIO MUNICIPAL, SN, COL. CENTRO, EN EL ÁREA DE ESTACIONAMIENTO DE LA PRESIDENCIA MUNICIPAL, DEL MUNICIPIO DE YAHUALICA, HIDALGO.</v>
          </cell>
          <cell r="H64" t="str">
            <v>SM</v>
          </cell>
          <cell r="I64" t="str">
            <v>SM</v>
          </cell>
          <cell r="J64" t="str">
            <v>SN</v>
          </cell>
          <cell r="K64">
            <v>1233</v>
          </cell>
          <cell r="L64">
            <v>43311</v>
          </cell>
          <cell r="M64" t="str">
            <v>MARTÍN DE LA CRUZ HERNÁNDEZ</v>
          </cell>
          <cell r="N64">
            <v>19500</v>
          </cell>
          <cell r="O64">
            <v>7475</v>
          </cell>
          <cell r="P64">
            <v>19500</v>
          </cell>
          <cell r="Q64" t="str">
            <v>BUENAS CONDICIONES</v>
          </cell>
        </row>
        <row r="65">
          <cell r="A65" t="str">
            <v>5110010001-014</v>
          </cell>
          <cell r="B65" t="str">
            <v>5110010001-014</v>
          </cell>
          <cell r="C65" t="str">
            <v>511001-06-005</v>
          </cell>
          <cell r="D65" t="str">
            <v>LAZARO LARA NAVARRO</v>
          </cell>
          <cell r="E65" t="str">
            <v>OFICIALÍA MAYOR</v>
          </cell>
          <cell r="F65" t="str">
            <v>ESCRITORIO METALICO DE 1.50 M</v>
          </cell>
          <cell r="G65" t="str">
            <v>PALACIO MUNICIPAL, SN, COL. CENTRO, SEGUNDO PISO, EN LA OFICINA DE LA OFICIALÍA MAYOR, YAHUALICA, HIDALGO.</v>
          </cell>
          <cell r="H65" t="str">
            <v>SM</v>
          </cell>
          <cell r="I65" t="str">
            <v>SM</v>
          </cell>
          <cell r="J65" t="str">
            <v>SN</v>
          </cell>
          <cell r="K65">
            <v>22</v>
          </cell>
          <cell r="L65">
            <v>41309</v>
          </cell>
          <cell r="M65" t="str">
            <v>MARTÍN DE LA CRUZ HERNÁNDEZ</v>
          </cell>
          <cell r="N65">
            <v>2650</v>
          </cell>
          <cell r="O65">
            <v>1963.2083333333333</v>
          </cell>
          <cell r="P65">
            <v>2650</v>
          </cell>
          <cell r="Q65" t="str">
            <v>BUENAS CONDICIONES</v>
          </cell>
        </row>
        <row r="66">
          <cell r="A66" t="str">
            <v>5150010002-008</v>
          </cell>
          <cell r="B66" t="str">
            <v>5150010002-008</v>
          </cell>
          <cell r="C66" t="str">
            <v>515001-06-007</v>
          </cell>
          <cell r="D66" t="str">
            <v>LAZARO LARA NAVARRO</v>
          </cell>
          <cell r="E66" t="str">
            <v>OFICIALÍA MAYOR</v>
          </cell>
          <cell r="F66" t="str">
            <v>ALL IN ONE HP ONE 205G1 E1-2500 4 GB 500 GB, DVDRW 18.5 FREDOS 1-1-1</v>
          </cell>
          <cell r="G66" t="str">
            <v>PALACIO MUNICIPAL, SN, COL. CENTRO, SEGUNDO PISO, EN LA OFICINA DE LA OFICIALÍA MAYOR, YAHUALICA, HIDALGO.</v>
          </cell>
          <cell r="H66" t="str">
            <v>HP</v>
          </cell>
          <cell r="I66" t="str">
            <v>205 G1 AIO</v>
          </cell>
          <cell r="J66" t="str">
            <v>4CE4020M63</v>
          </cell>
          <cell r="K66" t="str">
            <v>A 235</v>
          </cell>
          <cell r="L66">
            <v>41932</v>
          </cell>
          <cell r="M66" t="str">
            <v>MARTÍN DE LA CRUZ HERNÁNDEZ</v>
          </cell>
          <cell r="N66">
            <v>12501.97</v>
          </cell>
          <cell r="O66">
            <v>12500.96557475</v>
          </cell>
          <cell r="P66">
            <v>12501.97</v>
          </cell>
          <cell r="Q66" t="str">
            <v>BUENAS CONDICIONES</v>
          </cell>
        </row>
        <row r="67">
          <cell r="A67" t="str">
            <v>5150010001-019</v>
          </cell>
          <cell r="B67" t="str">
            <v>5150010001-019</v>
          </cell>
          <cell r="C67" t="str">
            <v>515001-06-015</v>
          </cell>
          <cell r="D67" t="str">
            <v>LAZARO LARA NAVARRO</v>
          </cell>
          <cell r="E67" t="str">
            <v>OFICIALÍA MAYOR</v>
          </cell>
          <cell r="F67" t="str">
            <v>DELL NB INSPIRON 14 3458 CI5-6200 4G</v>
          </cell>
          <cell r="G67" t="str">
            <v>PALACIO MUNICIPAL, SN, COL. CENTRO, SEGUNDO PISO, EN LA OFICINA DE LA OFICIALÍA MAYOR, YAHUALICA, HIDALGO.</v>
          </cell>
          <cell r="H67" t="str">
            <v xml:space="preserve">DELL </v>
          </cell>
          <cell r="I67" t="str">
            <v>INSPIRON 14 3458</v>
          </cell>
          <cell r="J67" t="str">
            <v>35BX2C2</v>
          </cell>
          <cell r="K67" t="str">
            <v>A 41</v>
          </cell>
          <cell r="L67">
            <v>42806</v>
          </cell>
          <cell r="M67" t="str">
            <v>MARTÍN DE LA CRUZ HERNÁNDEZ</v>
          </cell>
          <cell r="N67">
            <v>22332.19</v>
          </cell>
          <cell r="O67">
            <v>22332.1929925</v>
          </cell>
          <cell r="P67">
            <v>22332.19</v>
          </cell>
          <cell r="Q67" t="str">
            <v>BUENAS CONDICIONES</v>
          </cell>
        </row>
        <row r="68">
          <cell r="A68" t="str">
            <v>5110010001-024</v>
          </cell>
          <cell r="B68" t="str">
            <v>5110010001-024</v>
          </cell>
          <cell r="C68" t="str">
            <v>511001-06-008</v>
          </cell>
          <cell r="D68" t="str">
            <v>LAZARO LARA NAVARRO</v>
          </cell>
          <cell r="E68" t="str">
            <v>OFICIALÍA MAYOR</v>
          </cell>
          <cell r="F68" t="str">
            <v>ESCRITORIO SECRETARIAL: FABRICADO EN LAMINA DE PLASTICO 28 mm DE ESPESOR. CON UN CAJON PAPELERO Y UNA GAVETA DE ARCHIVO CON UN SISTEMA DE CARPETAS COLGANTES Y CERRADURA GENERAL. MEDIDAS 1.20 X 0.60 X .75 mts. COLOR CAOBA. MODELO LPE-120. LINEA DECOR. MARCA TOP SEATED</v>
          </cell>
          <cell r="G68" t="str">
            <v>PALACIO MUNICIPAL, SN, COL. CENTRO, SEGUNDO PISO, EN LA OFICINA DE LA OFICIALÍA MAYOR, YAHUALICA, HIDALGO.</v>
          </cell>
          <cell r="H68" t="str">
            <v>SM</v>
          </cell>
          <cell r="I68" t="str">
            <v>SM</v>
          </cell>
          <cell r="J68" t="str">
            <v>SN</v>
          </cell>
          <cell r="K68">
            <v>225</v>
          </cell>
          <cell r="L68">
            <v>41940</v>
          </cell>
          <cell r="M68" t="str">
            <v>MARTÍN DE LA CRUZ HERNÁNDEZ</v>
          </cell>
          <cell r="N68">
            <v>3762</v>
          </cell>
          <cell r="O68">
            <v>2134.9350000000004</v>
          </cell>
          <cell r="P68">
            <v>3762</v>
          </cell>
          <cell r="Q68" t="str">
            <v>REGULAR</v>
          </cell>
        </row>
        <row r="69">
          <cell r="A69" t="str">
            <v>5110010003-003</v>
          </cell>
          <cell r="B69" t="str">
            <v>5110010003-003</v>
          </cell>
          <cell r="C69" t="str">
            <v>511001-06-009</v>
          </cell>
          <cell r="D69" t="str">
            <v>LAZARO LARA NAVARRO</v>
          </cell>
          <cell r="E69" t="str">
            <v>OFICIALÍA MAYOR</v>
          </cell>
          <cell r="F69" t="str">
            <v xml:space="preserve"> ARCHIVERO PROFESIONAL METALICO DE 3 GAVETAS NEGRO, CAJONES CON CORREDERAS EXTENDIBLES, CHAPA DE SEGURIDAD</v>
          </cell>
          <cell r="G69" t="str">
            <v>PALACIO MUNICIPAL, SN, COL. CENTRO, SEGUNDO PISO, EN LA OFICINA DE LA OFICIALÍA MAYOR, YAHUALICA, HIDALGO.</v>
          </cell>
          <cell r="H69" t="str">
            <v>SM</v>
          </cell>
          <cell r="I69" t="str">
            <v>SM</v>
          </cell>
          <cell r="J69" t="str">
            <v>SN</v>
          </cell>
          <cell r="K69" t="str">
            <v>4E9</v>
          </cell>
          <cell r="L69">
            <v>42053</v>
          </cell>
          <cell r="M69" t="str">
            <v>MARTÍN DE LA CRUZ HERNÁNDEZ</v>
          </cell>
          <cell r="N69">
            <v>3770</v>
          </cell>
          <cell r="O69">
            <v>2024.2805555555556</v>
          </cell>
          <cell r="P69">
            <v>3770</v>
          </cell>
          <cell r="Q69" t="str">
            <v>REGULAR</v>
          </cell>
        </row>
        <row r="70">
          <cell r="A70" t="str">
            <v>5230010001-004</v>
          </cell>
          <cell r="B70" t="str">
            <v>5230010001-004</v>
          </cell>
          <cell r="C70" t="str">
            <v>523001-06-010</v>
          </cell>
          <cell r="D70" t="str">
            <v>LAZARO LARA NAVARRO</v>
          </cell>
          <cell r="E70" t="str">
            <v>OFICIALÍA MAYOR</v>
          </cell>
          <cell r="F70" t="str">
            <v>CAMARA FOTOGRAFICA CANON POWERSHOT SX400IS</v>
          </cell>
          <cell r="G70" t="str">
            <v>PALACIO MUNICIPAL, SN, COL. CENTRO, SEGUNDO PISO, EN LA OFICINA DE LA OFICIALÍA MAYOR, YAHUALICA, HIDALGO.</v>
          </cell>
          <cell r="H70" t="str">
            <v>CANON</v>
          </cell>
          <cell r="I70" t="str">
            <v>SX400 IS</v>
          </cell>
          <cell r="J70" t="str">
            <v>882061017487</v>
          </cell>
          <cell r="K70">
            <v>54</v>
          </cell>
          <cell r="L70">
            <v>42138</v>
          </cell>
          <cell r="M70" t="str">
            <v>MARTÍN DE LA CRUZ HERNÁNDEZ</v>
          </cell>
          <cell r="N70">
            <v>5278</v>
          </cell>
          <cell r="O70">
            <v>5278.0005499999997</v>
          </cell>
          <cell r="P70">
            <v>5278</v>
          </cell>
          <cell r="Q70" t="str">
            <v>BUENAS CONDICIONES</v>
          </cell>
        </row>
        <row r="71">
          <cell r="A71" t="str">
            <v>5230010001-040</v>
          </cell>
          <cell r="B71" t="str">
            <v>5230010001-040</v>
          </cell>
          <cell r="C71" t="str">
            <v>523001-06-021</v>
          </cell>
          <cell r="D71" t="str">
            <v>LAZARO LARA NAVARRO</v>
          </cell>
          <cell r="E71" t="str">
            <v>OFICIALÍA MAYOR</v>
          </cell>
          <cell r="F71" t="str">
            <v>CAMARA DIGITAL A PRUEBA DE AGUA, CON GPS INTEGRADO, 12.1 MP, PANTALLA LCD 3.0" MODELO VQA072UA, ZOOM DIGITAL 4X, SENSOR DE IMAGEN CMOS, VIDEO 4K UHD, CONECTIVIDAD BLUETOOTH, WIFI, PANTALLA DE 3 PULG.; RESOLUCIÓN DE VIDEO 4K UHD, MEMORIA INTERNA APROX. 473  MB.</v>
          </cell>
          <cell r="G71" t="str">
            <v>PALACIO MUNICIPAL, SN, COL. CENTRO, SEGUNDO PISO, EN LA OFICINA DE LA OFICIALÍA MAYOR, YAHUALICA, HIDALGO.</v>
          </cell>
          <cell r="H71" t="str">
            <v>NIKON</v>
          </cell>
          <cell r="I71" t="str">
            <v>COOLPIX W300 N16D3</v>
          </cell>
          <cell r="J71">
            <v>31002276</v>
          </cell>
          <cell r="K71">
            <v>10442</v>
          </cell>
          <cell r="L71">
            <v>42996</v>
          </cell>
          <cell r="M71" t="str">
            <v>MARTÍN DE LA CRUZ HERNÁNDEZ</v>
          </cell>
          <cell r="N71">
            <v>14307.45</v>
          </cell>
          <cell r="O71">
            <v>13102.051700000002</v>
          </cell>
          <cell r="P71">
            <v>14307.45</v>
          </cell>
          <cell r="Q71" t="str">
            <v xml:space="preserve">BUENAS CONDICIONES </v>
          </cell>
        </row>
        <row r="72">
          <cell r="A72" t="str">
            <v>5230010001-042</v>
          </cell>
          <cell r="B72" t="str">
            <v>5230010001-042</v>
          </cell>
          <cell r="C72" t="str">
            <v>523001-06-022</v>
          </cell>
          <cell r="D72" t="str">
            <v>LAZARO LARA NAVARRO</v>
          </cell>
          <cell r="E72" t="str">
            <v>OFICIALÍA MAYOR</v>
          </cell>
          <cell r="F72" t="str">
            <v>CAMARA DIGITAL A PRUEBA DE AGUA, CON GPS INTEGRADO, 12.1 MP, PANTALLA LCD 3.0" MODELO VQA072UA, ZOOM DIGITAL 4X, SENSOR DE IMAGEN CMOS, VIDEO 4K UHD, CONECTIVIDAD BLUETOOTH, WIFI, PANTALLA DE 3 PULG.; RESOLUCIÓN DE VIDEO 4K UHD, MEMORIA INTERNA APROX. 473  MB.</v>
          </cell>
          <cell r="G72" t="str">
            <v>PALACIO MUNICIPAL, SN, COL. CENTRO, SEGUNDO PISO, EN LA OFICINA DE LA OFICIALÍA MAYOR, YAHUALICA, HIDALGO.</v>
          </cell>
          <cell r="H72" t="str">
            <v>NIKON</v>
          </cell>
          <cell r="I72" t="str">
            <v>COOLPIX W300 N16D3</v>
          </cell>
          <cell r="J72">
            <v>30000535</v>
          </cell>
          <cell r="K72">
            <v>10442</v>
          </cell>
          <cell r="L72">
            <v>42996</v>
          </cell>
          <cell r="M72" t="str">
            <v>MARTÍN DE LA CRUZ HERNÁNDEZ</v>
          </cell>
          <cell r="N72">
            <v>14307.45</v>
          </cell>
          <cell r="O72">
            <v>13102.051700000002</v>
          </cell>
          <cell r="P72">
            <v>14307.45</v>
          </cell>
          <cell r="Q72" t="str">
            <v xml:space="preserve">BUENAS CONDICIONES </v>
          </cell>
        </row>
        <row r="73">
          <cell r="A73" t="str">
            <v>5150010001-039</v>
          </cell>
          <cell r="B73" t="str">
            <v>5150010001-039</v>
          </cell>
          <cell r="C73" t="str">
            <v>515001-09-061</v>
          </cell>
          <cell r="D73" t="str">
            <v>LAZARO LARA NAVARRO</v>
          </cell>
          <cell r="E73" t="str">
            <v>OFICIALÍA MAYOR</v>
          </cell>
          <cell r="F73" t="str">
            <v>LAPTOP DELL INSPIRON 15, PROCESADOR INTEL CORE I5-72000, 7TA GENERACIÓN; SISTEMA OPERATIVO WINDOWS 10 MEMORIA 8GB DDR4 2400 MHZ, GRÁFICOS DE VIDEO; INTEL HP GRAPHICS 620; DISCO DURO DE 1TB 5400 RPM SATA, UNIDAD MULTIMEDIA.</v>
          </cell>
          <cell r="G73" t="str">
            <v>PALACIO MUNICIPAL, SN, COL. CENTRO, SEGUNDO PISO, EN LA OFICINA DE LA OFICIALÍA MAYOR, YAHUALICA, HIDALGO.</v>
          </cell>
          <cell r="H73" t="str">
            <v>DELL</v>
          </cell>
          <cell r="I73" t="str">
            <v>INSPIRON 15</v>
          </cell>
          <cell r="J73" t="str">
            <v>45FBNJ2</v>
          </cell>
          <cell r="K73">
            <v>10622</v>
          </cell>
          <cell r="L73">
            <v>43046</v>
          </cell>
          <cell r="M73" t="str">
            <v>MARTÍN DE LA CRUZ HERNÁNDEZ</v>
          </cell>
          <cell r="N73">
            <v>27840</v>
          </cell>
          <cell r="O73">
            <v>19314</v>
          </cell>
          <cell r="P73">
            <v>27840</v>
          </cell>
          <cell r="Q73" t="str">
            <v>MALAS CONDICIONES CAMBIAR DISCO DURO</v>
          </cell>
        </row>
        <row r="74">
          <cell r="A74" t="str">
            <v>5230010001-034</v>
          </cell>
          <cell r="B74" t="str">
            <v>5230010001-034</v>
          </cell>
          <cell r="C74" t="str">
            <v>523001-06-024</v>
          </cell>
          <cell r="D74" t="str">
            <v>LAZARO LARA NAVARRO</v>
          </cell>
          <cell r="E74" t="str">
            <v>OFICIALÍA MAYOR</v>
          </cell>
          <cell r="F74" t="str">
            <v>CAMARA DIGITAL A PRUEBA DE AGUA, CON GPS INTEGRADO, 12.1 MP, PANTALLA LCD 3.0" MODELO VQA072UA, ZOOM DIGITAL 4X, SENSOR DE IMAGEN CMOS, VIDEO 4K UHD, CONECTIVIDAD BLUETOOTH, WIFI, PANTALLA DE 3 PULG.; RESOLUCIÓN DE VIDEO 4K UHD, MEMORIA INTERNA APROX. 473  MB.</v>
          </cell>
          <cell r="G74" t="str">
            <v>PALACIO MUNICIPAL, SN, COL. CENTRO, SEGUNDO PISO, EN LA OFICINA DE LA OFICIALÍA MAYOR, YAHUALICA, HIDALGO.</v>
          </cell>
          <cell r="H74" t="str">
            <v>NIKON</v>
          </cell>
          <cell r="I74" t="str">
            <v>COOLPIX W300 N16D3</v>
          </cell>
          <cell r="J74">
            <v>32001830</v>
          </cell>
          <cell r="K74">
            <v>10442</v>
          </cell>
          <cell r="L74">
            <v>42996</v>
          </cell>
          <cell r="M74" t="str">
            <v>MARTÍN DE LA CRUZ HERNÁNDEZ</v>
          </cell>
          <cell r="N74">
            <v>14307.45</v>
          </cell>
          <cell r="O74">
            <v>13102.051700000002</v>
          </cell>
          <cell r="P74">
            <v>14307.45</v>
          </cell>
          <cell r="Q74" t="str">
            <v xml:space="preserve">BUENAS CONDICIONES </v>
          </cell>
        </row>
        <row r="75">
          <cell r="A75" t="str">
            <v>5150010003-048</v>
          </cell>
          <cell r="B75" t="str">
            <v>5150010003-048</v>
          </cell>
          <cell r="C75" t="str">
            <v>515001-06-028</v>
          </cell>
          <cell r="D75" t="str">
            <v>LAZARO LARA NAVARRO</v>
          </cell>
          <cell r="E75" t="str">
            <v>OFICIALÍA MAYOR</v>
          </cell>
          <cell r="F75" t="str">
            <v>MULTIFUNCIONAL DE INYECCIÓN, EPSON ECOTANK L575, IMPRESORA, COPIADORA, ESCÁNER Y FAX, SISTEMA DE TANQUES DE TINTA, WIFI, ETHERNET,USB.</v>
          </cell>
          <cell r="G75" t="str">
            <v>PALACIO MUNICIPAL, SN, COL. CENTRO, SEGUNDO PISO, EN LA OFICINA DE LA OFICIALÍA MAYOR, YAHUALICA, HIDALGO.</v>
          </cell>
          <cell r="H75" t="str">
            <v>EPSON</v>
          </cell>
          <cell r="I75" t="str">
            <v>L575</v>
          </cell>
          <cell r="J75" t="str">
            <v>W98Y274323</v>
          </cell>
          <cell r="K75" t="str">
            <v>A 1351</v>
          </cell>
          <cell r="L75">
            <v>43504</v>
          </cell>
          <cell r="M75" t="str">
            <v>MARTÍN DE LA CRUZ HERNÁNDEZ</v>
          </cell>
          <cell r="N75">
            <v>6326</v>
          </cell>
          <cell r="O75">
            <v>2808.7449999999999</v>
          </cell>
          <cell r="P75">
            <v>6326</v>
          </cell>
          <cell r="Q75" t="str">
            <v>BUENAS CONDICIONES</v>
          </cell>
        </row>
        <row r="76">
          <cell r="A76" t="str">
            <v>5150010002-042</v>
          </cell>
          <cell r="B76" t="str">
            <v>5150010002-042</v>
          </cell>
          <cell r="C76" t="str">
            <v>515001-06-030</v>
          </cell>
          <cell r="D76" t="str">
            <v>LAZARO LARA NAVARRO</v>
          </cell>
          <cell r="E76" t="str">
            <v>OFICIALÍA MAYOR</v>
          </cell>
          <cell r="F76" t="str">
            <v>ALL IN ONE DELL OPTIPLEX 3050, PROCESADOR INTEL CORE I5 7400T (HASTA 3.0 GHz), MEMORIA RAM DE 8GB DDR4, DISCO DURO DE 1TB, PANTALLA DE 19.5" LED, VIDEO HD GRAPHICS 630, SISTEMA OPERATIVO WINDOWS 10 PRO (64 BITS).</v>
          </cell>
          <cell r="G76" t="str">
            <v>PALACIO MUNICIPAL, SN, COL. CENTRO, SEGUNDO PISO, EN LA OFICINA DE LA OFICIALÍA MAYOR, YAHUALICA, HIDALGO.</v>
          </cell>
          <cell r="H76" t="str">
            <v>DELL</v>
          </cell>
          <cell r="I76" t="str">
            <v>OPTIPLEX 3050</v>
          </cell>
          <cell r="J76" t="str">
            <v>DWFN3W2</v>
          </cell>
          <cell r="K76">
            <v>74</v>
          </cell>
          <cell r="L76">
            <v>43704</v>
          </cell>
          <cell r="M76" t="str">
            <v>MARTÍN DE LA CRUZ HERNÁNDEZ</v>
          </cell>
          <cell r="N76">
            <v>23950</v>
          </cell>
          <cell r="O76">
            <v>6646.1299999999992</v>
          </cell>
          <cell r="P76">
            <v>23950</v>
          </cell>
          <cell r="Q76" t="str">
            <v>BUENAS CONDICIONES</v>
          </cell>
        </row>
        <row r="77">
          <cell r="A77" t="str">
            <v>5110010001-011</v>
          </cell>
          <cell r="B77" t="str">
            <v>5110010001-011</v>
          </cell>
          <cell r="C77" t="str">
            <v>511001-06-002</v>
          </cell>
          <cell r="D77" t="str">
            <v>PALEMON SÁNCHEZ MORALES</v>
          </cell>
          <cell r="E77" t="str">
            <v>OFICIALÍA MAYOR</v>
          </cell>
          <cell r="F77" t="str">
            <v>ESCRITORIO MELAMINA 1  20X60X75 CM 2 CAJONES LADO IZQUIERDO</v>
          </cell>
          <cell r="G77" t="str">
            <v>PALACIO MUNICIPAL, SN, COL. CENTRO, SEGUNDO PISO, EN LA OFICINA DE LA OFICIALÍA MAYOR, YAHUALICA, HIDALGO.</v>
          </cell>
          <cell r="H77" t="str">
            <v>N/A</v>
          </cell>
          <cell r="I77" t="str">
            <v>N/A</v>
          </cell>
          <cell r="J77" t="str">
            <v>N/A</v>
          </cell>
          <cell r="K77" t="str">
            <v>DONACION</v>
          </cell>
          <cell r="L77">
            <v>41941</v>
          </cell>
          <cell r="M77" t="str">
            <v>MARTÍN DE LA CRUZ HERNÁNDEZ</v>
          </cell>
          <cell r="N77">
            <v>2435.42</v>
          </cell>
          <cell r="O77">
            <v>1381.4193444444443</v>
          </cell>
          <cell r="P77">
            <v>2435.42</v>
          </cell>
          <cell r="Q77" t="str">
            <v>REGULAR</v>
          </cell>
        </row>
        <row r="78">
          <cell r="A78" t="str">
            <v>5110010001-017</v>
          </cell>
          <cell r="B78" t="str">
            <v>5110010001-017</v>
          </cell>
          <cell r="C78" t="str">
            <v>511001-06-003</v>
          </cell>
          <cell r="D78" t="str">
            <v>PALEMON SÁNCHEZ MORALES</v>
          </cell>
          <cell r="E78" t="str">
            <v>OFICIALÍA MAYOR</v>
          </cell>
          <cell r="F78" t="str">
            <v>ESCRITORIO METROPOLITAN, CON DOS CAJONES MODELO 4225</v>
          </cell>
          <cell r="G78" t="str">
            <v>PALACIO MUNICIPAL, SN, COL. CENTRO, SEGUNDO PISO, EN LA OFICINA DE LA OFICIALÍA MAYOR, YAHUALICA, HIDALGO.</v>
          </cell>
          <cell r="H78" t="str">
            <v>RAMPE</v>
          </cell>
          <cell r="I78">
            <v>4225</v>
          </cell>
          <cell r="J78" t="str">
            <v>S/N</v>
          </cell>
          <cell r="K78" t="str">
            <v>POSC, 813, 058</v>
          </cell>
          <cell r="L78">
            <v>41121</v>
          </cell>
          <cell r="M78" t="str">
            <v>MARTÍN DE LA CRUZ HERNÁNDEZ</v>
          </cell>
          <cell r="N78">
            <v>2699</v>
          </cell>
          <cell r="O78">
            <v>2136.7083333333335</v>
          </cell>
          <cell r="P78">
            <v>2699</v>
          </cell>
          <cell r="Q78" t="str">
            <v>BUENAS CONDICIONES</v>
          </cell>
        </row>
        <row r="79">
          <cell r="A79" t="str">
            <v>5150010002-018</v>
          </cell>
          <cell r="B79" t="str">
            <v>5150010002-018</v>
          </cell>
          <cell r="C79" t="str">
            <v>515001-06-004</v>
          </cell>
          <cell r="D79" t="str">
            <v>PALEMON SÁNCHEZ MORALES</v>
          </cell>
          <cell r="E79" t="str">
            <v>OFICIALÍA MAYOR</v>
          </cell>
          <cell r="F79"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79" t="str">
            <v>PALACIO MUNICIPAL, SN, COL. CENTRO, SEGUNDO PISO, EN LA OFICINA DE LA OFICIALÍA MAYOR, YAHUALICA, HIDALGO.</v>
          </cell>
          <cell r="H79" t="str">
            <v>COMPAC</v>
          </cell>
          <cell r="I79" t="str">
            <v>CQ1-1407LA</v>
          </cell>
          <cell r="J79" t="str">
            <v>3CR2100HG8</v>
          </cell>
          <cell r="K79" t="str">
            <v>CACJ275652</v>
          </cell>
          <cell r="L79">
            <v>41127</v>
          </cell>
          <cell r="M79" t="str">
            <v>MARTÍN DE LA CRUZ HERNÁNDEZ</v>
          </cell>
          <cell r="N79">
            <v>5999.02</v>
          </cell>
          <cell r="O79">
            <v>5998.01</v>
          </cell>
          <cell r="P79">
            <v>5999.02</v>
          </cell>
          <cell r="Q79" t="str">
            <v>BUENAS CONDICIONES</v>
          </cell>
        </row>
        <row r="80">
          <cell r="A80" t="str">
            <v>5230010001-019</v>
          </cell>
          <cell r="B80" t="str">
            <v>5230010001-019</v>
          </cell>
          <cell r="C80" t="str">
            <v>523001-06-012</v>
          </cell>
          <cell r="D80" t="str">
            <v>PALEMON SÁNCHEZ MORALES</v>
          </cell>
          <cell r="E80" t="str">
            <v>OFICIALÍA MAYOR</v>
          </cell>
          <cell r="F80" t="str">
            <v>CAMARA DIGITAL W800 SONY CYBER-SHOT, 20.1 MEGAPIXELES.</v>
          </cell>
          <cell r="G80" t="str">
            <v>PALACIO MUNICIPAL, SN, COL. CENTRO, SEGUNDO PISO, EN LA OFICINA DE LA OFICIALÍA MAYOR, YAHUALICA, HIDALGO.</v>
          </cell>
          <cell r="H80" t="str">
            <v>SONY</v>
          </cell>
          <cell r="I80" t="str">
            <v>DSC-W800</v>
          </cell>
          <cell r="J80">
            <v>5865017</v>
          </cell>
          <cell r="K80" t="str">
            <v>A708</v>
          </cell>
          <cell r="L80">
            <v>42730</v>
          </cell>
          <cell r="M80" t="str">
            <v>MARTÍN DE LA CRUZ HERNÁNDEZ</v>
          </cell>
          <cell r="N80">
            <v>3316.09</v>
          </cell>
          <cell r="O80">
            <v>3316.0859399999999</v>
          </cell>
          <cell r="P80">
            <v>3316.09</v>
          </cell>
          <cell r="Q80" t="str">
            <v>BUENAS CONDICIONES</v>
          </cell>
        </row>
        <row r="81">
          <cell r="A81" t="str">
            <v>5230010001-021</v>
          </cell>
          <cell r="B81" t="str">
            <v>5230010001-021</v>
          </cell>
          <cell r="C81" t="str">
            <v>523001-06-013</v>
          </cell>
          <cell r="D81" t="str">
            <v>PALEMON SÁNCHEZ MORALES</v>
          </cell>
          <cell r="E81" t="str">
            <v>OFICIALÍA MAYOR</v>
          </cell>
          <cell r="F81" t="str">
            <v>CAMARA DIGITAL W800 SONY, 20.1 MEGAPIXELES.</v>
          </cell>
          <cell r="G81" t="str">
            <v>PALACIO MUNICIPAL, SN, COL. CENTRO, SEGUNDO PISO, EN LA OFICINA DEL OFICIALÍA MAYOR, YAHUALICA, HIDALGO.</v>
          </cell>
          <cell r="H81" t="str">
            <v>SONY</v>
          </cell>
          <cell r="I81" t="str">
            <v>DSC-W800</v>
          </cell>
          <cell r="J81">
            <v>5865016</v>
          </cell>
          <cell r="K81" t="str">
            <v>A708</v>
          </cell>
          <cell r="L81">
            <v>42730</v>
          </cell>
          <cell r="M81" t="str">
            <v>MARTÍN DE LA CRUZ HERNÁNDEZ</v>
          </cell>
          <cell r="N81">
            <v>3316.09</v>
          </cell>
          <cell r="O81">
            <v>3316.0859399999999</v>
          </cell>
          <cell r="P81">
            <v>3316.09</v>
          </cell>
          <cell r="Q81" t="str">
            <v>REGULAR</v>
          </cell>
        </row>
        <row r="82">
          <cell r="A82" t="str">
            <v>5150010005-006</v>
          </cell>
          <cell r="B82" t="str">
            <v>5150010005-006</v>
          </cell>
          <cell r="C82" t="str">
            <v>515001-06-016</v>
          </cell>
          <cell r="D82" t="str">
            <v>PALEMON SÁNCHEZ MORALES</v>
          </cell>
          <cell r="E82" t="str">
            <v>OFICIALÍA MAYOR</v>
          </cell>
          <cell r="F82" t="str">
            <v xml:space="preserve">DISCO DURO ADATA  EXTERNAL HDD 1TB </v>
          </cell>
          <cell r="G82" t="str">
            <v>PALACIO MUNICIPAL, SN, COL. CENTRO, SEGUNDO PISO, EN LA OFICINA DE LA OFICIALÍA MAYOR, YAHUALICA, HIDALGO.</v>
          </cell>
          <cell r="H82" t="str">
            <v>ADATA</v>
          </cell>
          <cell r="I82" t="str">
            <v>HD710-1T</v>
          </cell>
          <cell r="J82" t="str">
            <v>1G4820004783</v>
          </cell>
          <cell r="K82" t="str">
            <v>A 150</v>
          </cell>
          <cell r="L82">
            <v>42870</v>
          </cell>
          <cell r="M82" t="str">
            <v>MARTÍN DE LA CRUZ HERNÁNDEZ</v>
          </cell>
          <cell r="N82">
            <v>3237.5</v>
          </cell>
          <cell r="O82">
            <v>3237.4993750000003</v>
          </cell>
          <cell r="P82">
            <v>3237.5</v>
          </cell>
          <cell r="Q82" t="str">
            <v>BUENAS CONDICIONES</v>
          </cell>
        </row>
        <row r="83">
          <cell r="A83" t="str">
            <v>5150010001-035</v>
          </cell>
          <cell r="B83" t="str">
            <v>5150010001-035</v>
          </cell>
          <cell r="C83" t="str">
            <v>515001-06-019</v>
          </cell>
          <cell r="D83" t="str">
            <v>PALEMON SÁNCHEZ MORALES</v>
          </cell>
          <cell r="E83" t="str">
            <v>OFICIALÍA MAYOR</v>
          </cell>
          <cell r="F83" t="str">
            <v>LAPTOP HP NOTEBOOK 240,  PROCESADOR INTEL CORE I5 - 6200U CPU 2.30 GHZ 2.4 GHZ, RAM 8.0 GB; OS 64 BITS, WINDOMS 10.</v>
          </cell>
          <cell r="G83" t="str">
            <v>PALACIO MUNICIPAL, SN, COL. CENTRO, SEGUNDO PISO, EN LA OFICINA DE LA OFICIALÍA MAYOR, YAHUALICA, HIDALGO.</v>
          </cell>
          <cell r="H83" t="str">
            <v>HP</v>
          </cell>
          <cell r="I83" t="str">
            <v>240 G5</v>
          </cell>
          <cell r="J83" t="str">
            <v>5CG6320T03</v>
          </cell>
          <cell r="K83" t="str">
            <v>A 102</v>
          </cell>
          <cell r="L83">
            <v>42912</v>
          </cell>
          <cell r="M83" t="str">
            <v>MARTÍN DE LA CRUZ HERNÁNDEZ</v>
          </cell>
          <cell r="N83">
            <v>18935.27</v>
          </cell>
          <cell r="O83">
            <v>18935.272275000003</v>
          </cell>
          <cell r="P83">
            <v>18935.27</v>
          </cell>
          <cell r="Q83" t="str">
            <v xml:space="preserve">BUENAS CONDICIONES </v>
          </cell>
        </row>
        <row r="84">
          <cell r="A84" t="str">
            <v>5230010001-030</v>
          </cell>
          <cell r="B84" t="str">
            <v>5230010001-030</v>
          </cell>
          <cell r="C84" t="str">
            <v>523001-06-023</v>
          </cell>
          <cell r="D84" t="str">
            <v>PALEMON SÁNCHEZ MORALES</v>
          </cell>
          <cell r="E84" t="str">
            <v>OFICIALÍA MAYOR</v>
          </cell>
          <cell r="F84" t="str">
            <v>CAMARA DIGITAL A PRUEBA DE AGUA, CON GPS INTEGRADO, 12.1 MP, PANTALLA LCD 3.0" MODELO VQA072UA, ZOOM DIGITAL 4X, SENSOR DE IMAGEN CMOS, VIDEO 4K UHD, CONECTIVIDAD BLUETOOTH, WIFI, PANTALLA DE 3 PULG.; RESOLUCIÓN DE VIDEO 4K UHD, MEMORIA INTERNA APROX. 473  MB.</v>
          </cell>
          <cell r="G84" t="str">
            <v>PALACIO MUNICIPAL, SN, COL. CENTRO, SEGUNDO PISO, EN LA OFICINA DE LA OFICIALÍA MAYOR, YAHUALICA, HIDALGO.</v>
          </cell>
          <cell r="H84" t="str">
            <v>NIKON</v>
          </cell>
          <cell r="I84" t="str">
            <v>COOLPIX W300 N16D3</v>
          </cell>
          <cell r="J84">
            <v>30001587</v>
          </cell>
          <cell r="K84">
            <v>10442</v>
          </cell>
          <cell r="L84">
            <v>42996</v>
          </cell>
          <cell r="M84" t="str">
            <v>MARTÍN DE LA CRUZ HERNÁNDEZ</v>
          </cell>
          <cell r="N84">
            <v>14307.45</v>
          </cell>
          <cell r="O84">
            <v>13102.051700000002</v>
          </cell>
          <cell r="P84">
            <v>14307.45</v>
          </cell>
          <cell r="Q84" t="str">
            <v xml:space="preserve">BUENAS CONDICIONES </v>
          </cell>
        </row>
        <row r="85">
          <cell r="A85" t="str">
            <v>5230010001-037</v>
          </cell>
          <cell r="B85" t="str">
            <v>5230010001-037</v>
          </cell>
          <cell r="C85" t="str">
            <v>523001-06-025</v>
          </cell>
          <cell r="D85" t="str">
            <v>PALEMON SÁNCHEZ MORALES</v>
          </cell>
          <cell r="E85" t="str">
            <v>OFICIALÍA MAYOR</v>
          </cell>
          <cell r="F85" t="str">
            <v>CAMARA DIGITAL A PRUEBA DE AGUA, CON GPS INTEGRADO, 12.1 MP, PANTALLA LCD 3.0" MODELO VQA072UA, ZOOM DIGITAL 4X, SENSOR DE IMAGEN CMOS, VIDEO 4K UHD, CONECTIVIDAD BLUETOOTH, WIFI, PANTALLA DE 3 PULG.; RESOLUCIÓN DE VIDEO 4K UHD, MEMORIA INTERNA APROX. 473  MB.</v>
          </cell>
          <cell r="G85" t="str">
            <v>PALACIO MUNICIPAL, SN, COL. CENTRO, SEGUNDO PISO, EN LA OFICINA DE LA OFICIALÍA MAYOR, YAHUALICA, HIDALGO.</v>
          </cell>
          <cell r="H85" t="str">
            <v>NIKON</v>
          </cell>
          <cell r="I85" t="str">
            <v>COOLPIX W300 N16D3</v>
          </cell>
          <cell r="J85">
            <v>30001589</v>
          </cell>
          <cell r="K85">
            <v>10442</v>
          </cell>
          <cell r="L85">
            <v>42996</v>
          </cell>
          <cell r="M85" t="str">
            <v>MARTÍN DE LA CRUZ HERNÁNDEZ</v>
          </cell>
          <cell r="N85">
            <v>14307.45</v>
          </cell>
          <cell r="O85">
            <v>13102.051700000002</v>
          </cell>
          <cell r="P85">
            <v>14307.45</v>
          </cell>
          <cell r="Q85" t="str">
            <v xml:space="preserve">BUENAS CONDICIONES </v>
          </cell>
        </row>
        <row r="86">
          <cell r="A86" t="str">
            <v>5230010001-028</v>
          </cell>
          <cell r="B86" t="str">
            <v>5230010001-028</v>
          </cell>
          <cell r="C86" t="str">
            <v>523001-06-031</v>
          </cell>
          <cell r="D86" t="str">
            <v>PALEMON SÁNCHEZ MORALES</v>
          </cell>
          <cell r="E86" t="str">
            <v>OFICIALÍA MAYOR</v>
          </cell>
          <cell r="F86" t="str">
            <v>CAMARA DIGITAL A PRUEBA DE AGUA, CON GPS INTEGRADO, 12.1 MP, PANTALLA LCD 3.0" MODELO VQA072UA, ZOOM DIGITAL 4X, SENSOR DE IMAGEN CMOS, VIDEO 4K UHD, CONECTIVIDAD BLUETOOTH, WIFI, PANTALLA DE 3 PULG.; RESOLUCIÓN DE VIDEO 4K UHD, MEMORIA INTERNA APROX. 473  MB.</v>
          </cell>
          <cell r="G86" t="str">
            <v>PALACIO MUNICIPAL, SN, COL. CENTRO, SEGUNDO PISO, EN LA OFICINA DE LA OFICIALÍA MAYOR, YAHUALICA, HIDALGO.</v>
          </cell>
          <cell r="H86" t="str">
            <v>NIKON</v>
          </cell>
          <cell r="I86" t="str">
            <v>COOLPIX W300 N16D3</v>
          </cell>
          <cell r="J86">
            <v>32001925</v>
          </cell>
          <cell r="K86">
            <v>10442</v>
          </cell>
          <cell r="L86">
            <v>42996</v>
          </cell>
          <cell r="M86" t="str">
            <v>MARTÍN DE LA CRUZ HERNÁNDEZ</v>
          </cell>
          <cell r="N86">
            <v>14307.45</v>
          </cell>
          <cell r="O86">
            <v>13102.051700000002</v>
          </cell>
          <cell r="P86">
            <v>14307.45</v>
          </cell>
          <cell r="Q86" t="str">
            <v xml:space="preserve">BUENAS CONDICIONES </v>
          </cell>
        </row>
        <row r="87">
          <cell r="A87" t="str">
            <v>5150010002-003</v>
          </cell>
          <cell r="B87" t="str">
            <v>5150010002-003</v>
          </cell>
          <cell r="C87" t="str">
            <v>515001-06-033</v>
          </cell>
          <cell r="D87" t="str">
            <v>PALEMON SÁNCHEZ MORALES</v>
          </cell>
          <cell r="E87" t="str">
            <v>OFICIALÍA MAYOR</v>
          </cell>
          <cell r="F87"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87" t="str">
            <v>PALACIO MUNICIPAL, SN, COL. CENTRO, SEGUNDO PISO, EN LA OFICINA DE LA OFICIALÍA MAYOR, YAHUALICA, HIDALGO.</v>
          </cell>
          <cell r="H87" t="str">
            <v>COMPAC</v>
          </cell>
          <cell r="I87" t="str">
            <v>COMPAQ PRESARIO CQ1-140LA PC</v>
          </cell>
          <cell r="J87" t="str">
            <v>3CR21108RT</v>
          </cell>
          <cell r="K87" t="str">
            <v>CACJ275652</v>
          </cell>
          <cell r="L87">
            <v>41127</v>
          </cell>
          <cell r="M87" t="str">
            <v>MARTÍN DE LA CRUZ HERNÁNDEZ</v>
          </cell>
          <cell r="N87">
            <v>5999.01</v>
          </cell>
          <cell r="O87">
            <v>5998.01</v>
          </cell>
          <cell r="P87">
            <v>5999.01</v>
          </cell>
          <cell r="Q87" t="str">
            <v>REGULAR</v>
          </cell>
        </row>
        <row r="88">
          <cell r="A88" t="str">
            <v>5110010003-013</v>
          </cell>
          <cell r="B88" t="str">
            <v>5110010003-013</v>
          </cell>
          <cell r="C88" t="str">
            <v>511001-10-018</v>
          </cell>
          <cell r="D88" t="str">
            <v>DULCE OLIVIA OCAMPO CRUZ</v>
          </cell>
          <cell r="E88" t="str">
            <v>SECRETARÍA DE DESARROLLO SOCIAL Y ECONÓMICO</v>
          </cell>
          <cell r="F88" t="str">
            <v>BURO DE 3 CAJONES, COLOR NEGRO Y CAFÉ CLARO, CON LLAVE</v>
          </cell>
          <cell r="G88" t="str">
            <v>PALACIO MUNICIPAL, SN, COL. CENTRO, PRIMER PISO, EN LA OFICINA DE LA SECRETARÍA DE DESARROLLO SOCIAL Y ECONÓMICO, YAHUALICA, HIDALGO.</v>
          </cell>
          <cell r="H88" t="str">
            <v>NA</v>
          </cell>
          <cell r="I88" t="str">
            <v>SM</v>
          </cell>
          <cell r="J88" t="str">
            <v>SN</v>
          </cell>
          <cell r="K88" t="str">
            <v>A 171</v>
          </cell>
          <cell r="L88">
            <v>42886</v>
          </cell>
          <cell r="M88" t="str">
            <v>YESENIA RODRÍGUEZ PÉREZ</v>
          </cell>
          <cell r="N88">
            <v>2716.79</v>
          </cell>
          <cell r="O88">
            <v>837.67941666666673</v>
          </cell>
          <cell r="P88">
            <v>2716.79</v>
          </cell>
          <cell r="Q88" t="str">
            <v>REGULAR</v>
          </cell>
        </row>
        <row r="89">
          <cell r="A89" t="str">
            <v>5150010002-029</v>
          </cell>
          <cell r="B89" t="str">
            <v>5150010002-029</v>
          </cell>
          <cell r="C89" t="str">
            <v>515001-10-003</v>
          </cell>
          <cell r="D89" t="str">
            <v>DULCE OLIVIA OCAMPO CRUZ</v>
          </cell>
          <cell r="E89" t="str">
            <v>SECRETARÍA DE DESARROLLO SOCIAL Y ECONÓMICO</v>
          </cell>
          <cell r="F89"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89" t="str">
            <v>PALACIO MUNICIPAL, SN, COL. CENTRO, PRIMER PISO, EN LA OFICINA DE LA SECRETARÍA DE DESARROLLO SOCIAL Y ECONÓMICO, YAHUALICA, HIDALGO.</v>
          </cell>
          <cell r="H89" t="str">
            <v>COMPAC</v>
          </cell>
          <cell r="I89" t="str">
            <v>CQ1-1407LA</v>
          </cell>
          <cell r="J89" t="str">
            <v>3CR20802N8</v>
          </cell>
          <cell r="K89" t="str">
            <v>CACJ275652</v>
          </cell>
          <cell r="L89">
            <v>41127</v>
          </cell>
          <cell r="M89" t="str">
            <v>YESENIA RODRÍGUEZ PÉREZ</v>
          </cell>
          <cell r="N89">
            <v>5999.01</v>
          </cell>
          <cell r="O89">
            <v>5998.01</v>
          </cell>
          <cell r="P89">
            <v>5999.01</v>
          </cell>
          <cell r="Q89" t="str">
            <v>REGULAR</v>
          </cell>
        </row>
        <row r="90">
          <cell r="A90" t="str">
            <v>5210010001-003</v>
          </cell>
          <cell r="B90" t="str">
            <v>5210010001-003</v>
          </cell>
          <cell r="C90" t="str">
            <v>521001-10-009</v>
          </cell>
          <cell r="D90" t="str">
            <v>DULCE OLIVIA OCAMPO CRUZ</v>
          </cell>
          <cell r="E90" t="str">
            <v>SECRETARÍA DE DESARROLLO SOCIAL Y ECONÓMICO</v>
          </cell>
          <cell r="F90" t="str">
            <v>CONSOLA KAISER MOD MIX 3008DUSB</v>
          </cell>
          <cell r="G90" t="str">
            <v>PALACIO MUNICIPAL, SN, COL. CENTRO, EN EL ALMACEN DE LA SECRETARÍA DE DESARROLLO SOCIAL Y ECONÓMICO, YAHUALICA, HIDALGO.</v>
          </cell>
          <cell r="H90" t="str">
            <v>KAISER</v>
          </cell>
          <cell r="I90" t="str">
            <v>3008DUSB</v>
          </cell>
          <cell r="J90" t="str">
            <v>SN</v>
          </cell>
          <cell r="K90">
            <v>202</v>
          </cell>
          <cell r="L90">
            <v>42668</v>
          </cell>
          <cell r="M90" t="str">
            <v>YESENIA RODRÍGUEZ PÉREZ</v>
          </cell>
          <cell r="N90">
            <v>5800</v>
          </cell>
          <cell r="O90">
            <v>5800</v>
          </cell>
          <cell r="P90">
            <v>5800</v>
          </cell>
          <cell r="Q90" t="str">
            <v>REGULAR</v>
          </cell>
        </row>
        <row r="91">
          <cell r="A91" t="str">
            <v>5210010001-004</v>
          </cell>
          <cell r="B91" t="str">
            <v>5210010001-004</v>
          </cell>
          <cell r="C91" t="str">
            <v>521001-10-021</v>
          </cell>
          <cell r="D91" t="str">
            <v>DULCE OLIVIA OCAMPO CRUZ</v>
          </cell>
          <cell r="E91" t="str">
            <v>SECRETARÍA DE DESARROLLO SOCIAL Y ECONÓMICO</v>
          </cell>
          <cell r="F91" t="str">
            <v>EQUIPO DE SONIDO ( CONSOLA DE 8 CH C/USB MARCA BACK-STAGE, CON 2 BAFLES PASIVO "15" MARCA JYB)</v>
          </cell>
          <cell r="G91" t="str">
            <v>PALACIO MUNICIPAL, SN, COL. CENTRO, EN EL ALMACEN DE LA SECRETARÍA DE DESARROLLO SOCIAL Y ECONÓMICO, YAHUALICA, HIDALGO.</v>
          </cell>
          <cell r="H91" t="str">
            <v>CONSOLA BACK-STAGE                    BAFLE - JYB</v>
          </cell>
          <cell r="I91" t="str">
            <v>8M4</v>
          </cell>
          <cell r="J91" t="str">
            <v>SN</v>
          </cell>
          <cell r="K91" t="str">
            <v>A 1240</v>
          </cell>
          <cell r="L91">
            <v>43437</v>
          </cell>
          <cell r="M91" t="str">
            <v>YESENIA RODRÍGUEZ PÉREZ</v>
          </cell>
          <cell r="N91">
            <v>19740</v>
          </cell>
          <cell r="O91">
            <v>9860.130000000001</v>
          </cell>
          <cell r="P91">
            <v>19740</v>
          </cell>
          <cell r="Q91" t="str">
            <v>REGULAR</v>
          </cell>
        </row>
        <row r="92">
          <cell r="A92" t="str">
            <v>5210010001-002</v>
          </cell>
          <cell r="B92" t="str">
            <v>5210010001-002</v>
          </cell>
          <cell r="C92" t="str">
            <v>521001-10-006</v>
          </cell>
          <cell r="D92" t="str">
            <v>DULCE OLIVIA OCAMPO CRUZ</v>
          </cell>
          <cell r="E92" t="str">
            <v>SECRETARÍA DE DESARROLLO SOCIAL Y ECONÓMICO</v>
          </cell>
          <cell r="F92" t="str">
            <v>2 BOCINAS JBL, CABLE TIPO CR, CABLE PARA BOCINA BLINDADO, MICROFONOS SHURE PG.48, CABLE XLR.</v>
          </cell>
          <cell r="G92" t="str">
            <v>PALACIO MUNICIPAL, SN, COL. CENTRO, SEGUNDO PISO, EN LA OFICINA DE LA SECRETARÍA DE DESARROLLO SOCIAL Y ECONÓMICO, YAHUALICA, HIDALGO.</v>
          </cell>
          <cell r="H92" t="str">
            <v>JBL</v>
          </cell>
          <cell r="I92" t="str">
            <v>16DSP DIGITAL MULIEFECT</v>
          </cell>
          <cell r="J92" t="str">
            <v>MIX-3008DUSB</v>
          </cell>
          <cell r="K92">
            <v>1</v>
          </cell>
          <cell r="L92">
            <v>41801</v>
          </cell>
          <cell r="M92" t="str">
            <v>YESENIA RODRÍGUEZ PÉREZ</v>
          </cell>
          <cell r="N92">
            <v>45820</v>
          </cell>
          <cell r="O92">
            <v>45819.000000000007</v>
          </cell>
          <cell r="P92">
            <v>45820</v>
          </cell>
          <cell r="Q92" t="str">
            <v>REGULAR</v>
          </cell>
        </row>
        <row r="93">
          <cell r="A93" t="str">
            <v>5150010001-049</v>
          </cell>
          <cell r="B93" t="str">
            <v>5150010001-049</v>
          </cell>
          <cell r="C93" t="str">
            <v>515001-10-023</v>
          </cell>
          <cell r="D93" t="str">
            <v>DULCE OLIVIA OCAMPO CRUZ</v>
          </cell>
          <cell r="E93" t="str">
            <v>SECRETARÍA DE DESARROLLO SOCIAL Y ECONÓMICO</v>
          </cell>
          <cell r="F93" t="str">
            <v>LAPTOP HP 240 G6: PROCESADOR INTEL CELERON N 3060, MEMORIA DE 4 GB DDR3L, DISCO DURO DE 500 GB, PANTALLA DE 14" LED, VIDEO HD GRAPHICS, S.O WINDOWS 10 HOME, 64 BITS.</v>
          </cell>
          <cell r="G93" t="str">
            <v>PALACIO MUNICIPAL, SN, COL. CENTRO, PRIMER PISO, EN LA OFICINA DE LA SECRETARÍA DE DESARROLLO SOCIAL Y ECONÓMICO, YAHUALICA, HIDALGO.</v>
          </cell>
          <cell r="H93" t="str">
            <v>HP</v>
          </cell>
          <cell r="I93" t="str">
            <v>240 G6</v>
          </cell>
          <cell r="J93" t="str">
            <v>5CD8184PNV</v>
          </cell>
          <cell r="K93" t="str">
            <v>A 1570</v>
          </cell>
          <cell r="L93">
            <v>43641</v>
          </cell>
          <cell r="M93" t="str">
            <v>YESENIA RODRÍGUEZ PÉREZ</v>
          </cell>
          <cell r="N93">
            <v>8900</v>
          </cell>
          <cell r="O93">
            <v>2963.7</v>
          </cell>
          <cell r="P93">
            <v>8900</v>
          </cell>
          <cell r="Q93" t="str">
            <v>BUENAS CONDICIONES</v>
          </cell>
        </row>
        <row r="94">
          <cell r="A94" t="str">
            <v>5150010002-002</v>
          </cell>
          <cell r="B94" t="str">
            <v>5150010002-002</v>
          </cell>
          <cell r="C94" t="str">
            <v>515001-10-007</v>
          </cell>
          <cell r="D94" t="str">
            <v>FÉLIX AGUADO HERNÁNDEZ</v>
          </cell>
          <cell r="E94" t="str">
            <v>SECRETARÍA DE DESARROLLO SOCIAL Y ECONÓMICO</v>
          </cell>
          <cell r="F94" t="str">
            <v>LENOVO AIO C260, RAM 4G, CPUIJ1800, W 8.1, PANTALLA DE 19.5", 3.5A, 20V, PROCESADOR INTEL INSIDE.</v>
          </cell>
          <cell r="G94" t="str">
            <v>PALACIO MUNICIPAL, SN, COL. CENTRO, SEGUNDO PISO, EN LA OFICINA DE LA SECRETARÍA DE DESARROLLO SOCIAL Y ECONÓMICO, YAHUALICA, HIDALGO.</v>
          </cell>
          <cell r="H94" t="str">
            <v>LENOVO</v>
          </cell>
          <cell r="I94" t="str">
            <v>C 260</v>
          </cell>
          <cell r="J94" t="str">
            <v>CS02386740</v>
          </cell>
          <cell r="K94">
            <v>52</v>
          </cell>
          <cell r="L94">
            <v>42084</v>
          </cell>
          <cell r="M94" t="str">
            <v>YESENIA RODRÍGUEZ PÉREZ</v>
          </cell>
          <cell r="N94">
            <v>11588.4</v>
          </cell>
          <cell r="O94">
            <v>11588.4043</v>
          </cell>
          <cell r="P94">
            <v>11588.4</v>
          </cell>
          <cell r="Q94" t="str">
            <v>REGULAR</v>
          </cell>
        </row>
        <row r="95">
          <cell r="A95" t="str">
            <v>5230010001-017</v>
          </cell>
          <cell r="B95" t="str">
            <v>5230010001-017</v>
          </cell>
          <cell r="C95" t="str">
            <v>523001-10-013</v>
          </cell>
          <cell r="D95" t="str">
            <v>FÉLIX AGUADO HERNÁNDEZ</v>
          </cell>
          <cell r="E95" t="str">
            <v>SECRETARÍA DE DESARROLLO SOCIAL Y ECONÓMICO</v>
          </cell>
          <cell r="F95" t="str">
            <v>CAMARA  CANON POWERSHOT D3 0, CON GPS, 12.1 MEGAPIXELES</v>
          </cell>
          <cell r="G95" t="str">
            <v>PALACIO MUNICIPAL, SN, COL. CENTRO, SEGUNDO PISO, EN LA OFICINA DE LA SECRETARÍA DE DESARROLLO SOCIAL Y ECONÓMICO, YAHUALICA, HIDALGO.</v>
          </cell>
          <cell r="H95" t="str">
            <v>CANON</v>
          </cell>
          <cell r="I95" t="str">
            <v>POWER SHOT D30</v>
          </cell>
          <cell r="J95" t="str">
            <v>252051800342</v>
          </cell>
          <cell r="K95" t="str">
            <v>A 54</v>
          </cell>
          <cell r="L95">
            <v>42826</v>
          </cell>
          <cell r="M95" t="str">
            <v>YESENIA RODRÍGUEZ PÉREZ</v>
          </cell>
          <cell r="N95">
            <v>13918.84</v>
          </cell>
          <cell r="O95">
            <v>13918.837439999999</v>
          </cell>
          <cell r="P95">
            <v>13918.84</v>
          </cell>
          <cell r="Q95" t="str">
            <v xml:space="preserve">BUENAS CONDICIONES </v>
          </cell>
        </row>
        <row r="96">
          <cell r="A96" t="str">
            <v>5110010003-005</v>
          </cell>
          <cell r="B96" t="str">
            <v>5110010003-005</v>
          </cell>
          <cell r="C96" t="str">
            <v>511001-10-001</v>
          </cell>
          <cell r="D96" t="str">
            <v>ISMAEL AGUADO PÉREZ</v>
          </cell>
          <cell r="E96" t="str">
            <v>SECRETARÍA DE DESARROLLO SOCIAL Y ECONÓMICO</v>
          </cell>
          <cell r="F96" t="str">
            <v>ARCHIVERO 4 GAVETAS METALICO COLOR GRIS OBSCURO; 1.34M. DE ALTO, 0.47M. DE ANCHO, 0.70M. DE LARGO</v>
          </cell>
          <cell r="G96" t="str">
            <v>PALACIO MUNICIPAL, SN, COL. CENTRO, PRIMER PISO, EN EL ÁREA DE DEPORTES DE LA SECRETARÍA DE DESARROLLO SOCIAL Y ECONÓMICO, YAHUALICA, HIDALGO.</v>
          </cell>
          <cell r="H96" t="str">
            <v>SM</v>
          </cell>
          <cell r="I96" t="str">
            <v>SM</v>
          </cell>
          <cell r="J96" t="str">
            <v>SN</v>
          </cell>
          <cell r="K96" t="str">
            <v>ACTA DE RECONOCIMIENTO</v>
          </cell>
          <cell r="L96">
            <v>39071</v>
          </cell>
          <cell r="M96" t="str">
            <v>YESENIA RODRÍGUEZ PÉREZ</v>
          </cell>
          <cell r="N96">
            <v>2670</v>
          </cell>
          <cell r="O96">
            <v>2669</v>
          </cell>
          <cell r="P96">
            <v>2670</v>
          </cell>
          <cell r="Q96" t="str">
            <v>REGULAR</v>
          </cell>
        </row>
        <row r="97">
          <cell r="A97" t="str">
            <v>5210010001-002</v>
          </cell>
          <cell r="B97" t="str">
            <v>5210010001-002</v>
          </cell>
          <cell r="C97" t="str">
            <v>521001-10-006</v>
          </cell>
          <cell r="D97" t="str">
            <v>JOSÉ LUIS HERNÁNDEZ BAUTISTA</v>
          </cell>
          <cell r="E97" t="str">
            <v>SECRETARÍA DE DESARROLLO SOCIAL Y ECONÓMICO</v>
          </cell>
          <cell r="F97" t="str">
            <v>2 BOCINAS JBL, CABLE TIPO CR, MEZCLADORA DE 8 CANALES, CABLE PARA BOCINA BLINDADO, MICROFONOS SHURE PG.48, CABLE XLR, 2 BASES DE PISO</v>
          </cell>
          <cell r="G97" t="str">
            <v>PALACIO MUNICIPAL, SN, COL. CENTRO, SEGUNDO PISO, EN LA OFICINA DE LA SECRETARÍA DE DESARROLLO SOCIAL Y ECONÓMICO, YAHUALICA, HIDALGO.</v>
          </cell>
          <cell r="H97" t="str">
            <v>JBL</v>
          </cell>
          <cell r="I97" t="str">
            <v>16DSP DIGITAL MULIEFECT</v>
          </cell>
          <cell r="J97" t="str">
            <v>MIX-3008DUSB</v>
          </cell>
          <cell r="K97">
            <v>1</v>
          </cell>
          <cell r="L97">
            <v>41801</v>
          </cell>
          <cell r="M97" t="str">
            <v>JAIR DE JESÚS GUZMÁN VARGAS</v>
          </cell>
          <cell r="N97">
            <v>-45820</v>
          </cell>
          <cell r="O97">
            <v>-45819</v>
          </cell>
          <cell r="P97">
            <v>-45820</v>
          </cell>
          <cell r="Q97" t="str">
            <v>BAJA 2020 -MALAS CONDICIONES</v>
          </cell>
        </row>
        <row r="98">
          <cell r="A98" t="str">
            <v>5150010002-009</v>
          </cell>
          <cell r="B98" t="str">
            <v>5150010002-009</v>
          </cell>
          <cell r="C98" t="str">
            <v>515001-10-005</v>
          </cell>
          <cell r="D98" t="str">
            <v>PEDRO RUÍZ SANJUAN</v>
          </cell>
          <cell r="E98" t="str">
            <v>SECRETARÍA DE DESARROLLO SOCIAL Y ECONÓMICO</v>
          </cell>
          <cell r="F98" t="str">
            <v>ALL IN ONE HP ONE 205G1 E1-2500 4 GB 500 GB, DVDRW 18.5 FREDOS 1-1-1, W 8.</v>
          </cell>
          <cell r="G98" t="str">
            <v>PALACIO MUNICIPAL, SN, COL. CENTRO, SEGUNDO PISO, EN LA OFICINA DE LA SECRETARÍA DE DESARROLLO SOCIAL Y ECONÓMICO, YAHUALICA, HIDALGO.</v>
          </cell>
          <cell r="H98" t="str">
            <v>HP</v>
          </cell>
          <cell r="I98" t="str">
            <v>205 G1</v>
          </cell>
          <cell r="J98" t="str">
            <v>4CE348019D</v>
          </cell>
          <cell r="K98">
            <v>148</v>
          </cell>
          <cell r="L98">
            <v>41772</v>
          </cell>
          <cell r="M98" t="str">
            <v>YESENIA RODRÍGUEZ PÉREZ</v>
          </cell>
          <cell r="N98">
            <v>12494.36</v>
          </cell>
          <cell r="O98">
            <v>12493.356734000003</v>
          </cell>
          <cell r="P98">
            <v>12494.36</v>
          </cell>
          <cell r="Q98" t="str">
            <v>BUENAS CONDICIONES</v>
          </cell>
        </row>
        <row r="99">
          <cell r="A99" t="str">
            <v>5150010001-009</v>
          </cell>
          <cell r="B99" t="str">
            <v>5150010001-009</v>
          </cell>
          <cell r="C99" t="str">
            <v>515001-10-004</v>
          </cell>
          <cell r="D99" t="str">
            <v>ROCIO LARA CANALES</v>
          </cell>
          <cell r="E99" t="str">
            <v>SECRETARÍA DE DESARROLLO SOCIAL Y ECONÓMICO</v>
          </cell>
          <cell r="F99" t="str">
            <v>COMPUTADORA HP PAVILLON G4-2205, NOTEBOOK PC, DOLBY ADVANCED, AUDIO, TECNOLOGIA BLUETOOTH, PROCESADOR VISION AMD A6.</v>
          </cell>
          <cell r="G99" t="str">
            <v>PALACIO MUNICIPAL, SN, COL. CENTRO, PRIMER PISO, EN EL ÁREA DE INSTANCIA DE LA MUJER DE LA SECRETARÍA DE DESARROLLO SOCIAL Y ECONÓMICO, YAHUALICA, HIDALGO.</v>
          </cell>
          <cell r="H99" t="str">
            <v>HP</v>
          </cell>
          <cell r="I99" t="str">
            <v>PAVILION G4</v>
          </cell>
          <cell r="J99" t="str">
            <v>S/N</v>
          </cell>
          <cell r="K99" t="str">
            <v>POSE/3212127</v>
          </cell>
          <cell r="L99">
            <v>41397</v>
          </cell>
          <cell r="M99" t="str">
            <v>YESENIA RODRÍGUEZ PÉREZ</v>
          </cell>
          <cell r="N99">
            <v>8999</v>
          </cell>
          <cell r="O99">
            <v>8997.9951000000019</v>
          </cell>
          <cell r="P99">
            <v>8999</v>
          </cell>
          <cell r="Q99" t="str">
            <v>REGULAR</v>
          </cell>
        </row>
        <row r="100">
          <cell r="A100" t="str">
            <v>5150010005-004</v>
          </cell>
          <cell r="B100" t="str">
            <v>5150010005-004</v>
          </cell>
          <cell r="C100" t="str">
            <v>515001-10-017</v>
          </cell>
          <cell r="D100" t="str">
            <v>ROCIO LARA CANALES</v>
          </cell>
          <cell r="E100" t="str">
            <v>SECRETARÍA DE DESARROLLO SOCIAL Y ECONÓMICO</v>
          </cell>
          <cell r="F100" t="str">
            <v>DISCO DURO EXTERNO ADATA DASHDRIVE 1TB, HD710P-1T</v>
          </cell>
          <cell r="G100" t="str">
            <v>PALACIO MUNICIPAL, SN, COL. CENTRO, PRIMER PISO, EN EL ÁREA DE INSTANCIA DE LA MUJER DE LA SECRETARÍA DE DESARROLLO SOCIAL Y ECONÓMICO, YAHUALICA, HIDALGO.</v>
          </cell>
          <cell r="H100" t="str">
            <v>ADATA</v>
          </cell>
          <cell r="I100" t="str">
            <v>HD710P-1T</v>
          </cell>
          <cell r="J100" t="str">
            <v>1K3820303261</v>
          </cell>
          <cell r="K100" t="str">
            <v>A 151</v>
          </cell>
          <cell r="L100">
            <v>42870</v>
          </cell>
          <cell r="M100" t="str">
            <v>YESENIA RODRÍGUEZ PÉREZ</v>
          </cell>
          <cell r="N100">
            <v>3237.5</v>
          </cell>
          <cell r="O100">
            <v>3237.4993750000003</v>
          </cell>
          <cell r="P100">
            <v>3237.5</v>
          </cell>
          <cell r="Q100" t="str">
            <v xml:space="preserve">BUENAS CONDICIONES </v>
          </cell>
        </row>
        <row r="101">
          <cell r="A101" t="str">
            <v>5150010001-029</v>
          </cell>
          <cell r="B101" t="str">
            <v>5150010001-029</v>
          </cell>
          <cell r="C101" t="str">
            <v>515001-10-019</v>
          </cell>
          <cell r="D101" t="str">
            <v>YESENIA RODRÍGUEZ PÉREZ</v>
          </cell>
          <cell r="E101" t="str">
            <v>SECRETARÍA DE DESARROLLO SOCIAL Y ECONÓMICO</v>
          </cell>
          <cell r="F101" t="str">
            <v xml:space="preserve">LAPTOP DELL LATITUDE E3470: PROCESADOR INTEL CORE I5 6200U, MEMORIA DE 4GB DDR3L, DISCO DURO 1TB, PANTALLA DE 14 LED, VIDEO INTEL HD GRAPHICS 520, UNIDAD ÓPTICA NO INCLUIDA, S.O. WINDOWS 10 PRO 64 BITS. </v>
          </cell>
          <cell r="G101" t="str">
            <v>PALACIO MUNICIPAL, SN, COL. CENTRO, SEGUNDO PISO, EN LA OFICINA DE LA SECRETARÍA DE DESARROLLO SOCIAL Y ECONÓMICO, YAHUALICA, HIDALGO.</v>
          </cell>
          <cell r="H101" t="str">
            <v>DELL</v>
          </cell>
          <cell r="I101" t="str">
            <v>LATITUDE E3470</v>
          </cell>
          <cell r="J101" t="str">
            <v>HSJPWB2</v>
          </cell>
          <cell r="K101" t="str">
            <v>A 288</v>
          </cell>
          <cell r="L101">
            <v>42923</v>
          </cell>
          <cell r="M101" t="str">
            <v>YESENIA RODRÍGUEZ PÉREZ</v>
          </cell>
          <cell r="N101">
            <v>23569.33</v>
          </cell>
          <cell r="O101">
            <v>22891.708317500001</v>
          </cell>
          <cell r="P101">
            <v>23569.33</v>
          </cell>
          <cell r="Q101" t="str">
            <v>REGULAR</v>
          </cell>
        </row>
        <row r="102">
          <cell r="A102" t="str">
            <v>5150010003-028</v>
          </cell>
          <cell r="B102" t="str">
            <v>5150010003-028</v>
          </cell>
          <cell r="C102" t="str">
            <v>515001-10-015</v>
          </cell>
          <cell r="D102" t="str">
            <v>YESENIA RODRÍGUEZ PÉREZ</v>
          </cell>
          <cell r="E102" t="str">
            <v>SECRETARÍA DE DESARROLLO SOCIAL Y ECONÓMICO</v>
          </cell>
          <cell r="F102" t="str">
            <v>MULTIFUNCIONAL BROTHER DCP-T700W INKBENFIT, 120 V.</v>
          </cell>
          <cell r="G102" t="str">
            <v>PALACIO MUNICIPAL, SN, COL. CENTRO, SEGUNDO PISO, EN LA OFICINA DE LA SECRETARÍA DE DESARROLLO SOCIAL Y ECONÓMICO, YAHUALICA, HIDALGO.</v>
          </cell>
          <cell r="H102" t="str">
            <v xml:space="preserve">BROTHER </v>
          </cell>
          <cell r="I102" t="str">
            <v>DCP-T700W</v>
          </cell>
          <cell r="J102" t="str">
            <v>Q64051A7H111287</v>
          </cell>
          <cell r="K102" t="str">
            <v>A 147</v>
          </cell>
          <cell r="L102">
            <v>42868</v>
          </cell>
          <cell r="M102" t="str">
            <v>YESENIA RODRÍGUEZ PÉREZ</v>
          </cell>
          <cell r="N102">
            <v>8878.15</v>
          </cell>
          <cell r="O102">
            <v>8878.1485374999993</v>
          </cell>
          <cell r="P102">
            <v>8878.15</v>
          </cell>
          <cell r="Q102" t="str">
            <v>MALAS CONDICIONES</v>
          </cell>
        </row>
        <row r="103">
          <cell r="A103" t="str">
            <v>5150010005-003</v>
          </cell>
          <cell r="B103" t="str">
            <v>5150010005-003</v>
          </cell>
          <cell r="C103" t="str">
            <v>515001-10-016</v>
          </cell>
          <cell r="D103" t="str">
            <v>YESENIA RODRÍGUEZ PÉREZ</v>
          </cell>
          <cell r="E103" t="str">
            <v>SECRETARÍA DE DESARROLLO SOCIAL Y ECONÓMICO</v>
          </cell>
          <cell r="F103" t="str">
            <v>DISCO DURO EXTERNO ADATA DASHDRIVE 1TB, HD710-1T (SE CAMBIO GABINETE MARCA ACTECK)</v>
          </cell>
          <cell r="G103" t="str">
            <v>PALACIO MUNICIPAL, SN, COL. CENTRO, SEGUNDO PISO, EN LA OFICINA DE LA SECRETARÍA DE DESARROLLO SOCIAL Y ECONÓMICO, YAHUALICA, HIDALGO.</v>
          </cell>
          <cell r="H103" t="str">
            <v>ADATA</v>
          </cell>
          <cell r="I103" t="str">
            <v>HD710-1T</v>
          </cell>
          <cell r="J103" t="str">
            <v>SN</v>
          </cell>
          <cell r="K103" t="str">
            <v>A 152</v>
          </cell>
          <cell r="L103">
            <v>42870</v>
          </cell>
          <cell r="M103" t="str">
            <v>YESENIA RODRÍGUEZ PÉREZ</v>
          </cell>
          <cell r="N103">
            <v>3237.5</v>
          </cell>
          <cell r="O103">
            <v>3237.4993750000003</v>
          </cell>
          <cell r="P103">
            <v>3237.5</v>
          </cell>
          <cell r="Q103" t="str">
            <v xml:space="preserve">BUENAS CONDICIONES </v>
          </cell>
        </row>
        <row r="104">
          <cell r="A104" t="str">
            <v>5150010003-031</v>
          </cell>
          <cell r="B104" t="str">
            <v>5150010003-031</v>
          </cell>
          <cell r="C104" t="str">
            <v>515001-10-014</v>
          </cell>
          <cell r="D104" t="str">
            <v>YESENIA RODRÍGUEZ PÉREZ</v>
          </cell>
          <cell r="E104" t="str">
            <v>SECRETARÍA DE DESARROLLO SOCIAL Y ECONÓMICO</v>
          </cell>
          <cell r="F104" t="str">
            <v>IMPRESORA EPSON PORTATIL WF-100</v>
          </cell>
          <cell r="G104" t="str">
            <v>PALACIO MUNICIPAL, SN, COL. CENTRO, SEGUNDO PISO, EN LA OFICINA DE LA SECRETARÍA DE DESARROLLO SOCIAL Y ECONÓMICO, YAHUALICA, HIDALGO.</v>
          </cell>
          <cell r="H104" t="str">
            <v>EPSON</v>
          </cell>
          <cell r="I104" t="str">
            <v>B581A</v>
          </cell>
          <cell r="J104" t="str">
            <v>WKHK000998</v>
          </cell>
          <cell r="K104" t="str">
            <v>A 50</v>
          </cell>
          <cell r="L104">
            <v>42826</v>
          </cell>
          <cell r="M104" t="str">
            <v>YESENIA RODRÍGUEZ PÉREZ</v>
          </cell>
          <cell r="N104">
            <v>12559.2</v>
          </cell>
          <cell r="O104">
            <v>12559.199599999998</v>
          </cell>
          <cell r="P104">
            <v>12559.2</v>
          </cell>
          <cell r="Q104" t="str">
            <v>BUENAS CONDICIONES</v>
          </cell>
        </row>
        <row r="105">
          <cell r="A105" t="str">
            <v>5150010003-045</v>
          </cell>
          <cell r="B105" t="str">
            <v>5150010003-045</v>
          </cell>
          <cell r="C105" t="str">
            <v>515001-10-020</v>
          </cell>
          <cell r="D105" t="str">
            <v>YESENIA RODRÍGUEZ PÉREZ</v>
          </cell>
          <cell r="E105" t="str">
            <v>SECRETARÍA DE DESARROLLO SOCIAL Y ECONÓMICO</v>
          </cell>
          <cell r="F105" t="str">
            <v>IMPRESORA DE INYECCIÓN DE TINTA BROTHER MFC T800W.</v>
          </cell>
          <cell r="G105" t="str">
            <v>PALACIO MUNICIPAL, SN, COL. CENTRO, SEGUNDO PISO, EN LA OFICINA DE LA SECRETARÍA DE DESARROLLO SOCIAL Y ECONÓMICO, YAHUALICA, HIDALGO.</v>
          </cell>
          <cell r="H105" t="str">
            <v>BROTHER</v>
          </cell>
          <cell r="I105" t="str">
            <v>MFC T800W</v>
          </cell>
          <cell r="J105" t="str">
            <v>U64052F6H681878</v>
          </cell>
          <cell r="K105" t="str">
            <v>A 950</v>
          </cell>
          <cell r="L105">
            <v>43270</v>
          </cell>
          <cell r="M105" t="str">
            <v>YESENIA RODRÍGUEZ PÉREZ</v>
          </cell>
          <cell r="N105">
            <v>6718.41</v>
          </cell>
          <cell r="O105">
            <v>4474.4657950000001</v>
          </cell>
          <cell r="P105">
            <v>6718.41</v>
          </cell>
          <cell r="Q105" t="str">
            <v>BUENAS CONDICIONES</v>
          </cell>
        </row>
        <row r="106">
          <cell r="A106" t="str">
            <v>5150010008-003</v>
          </cell>
          <cell r="B106" t="str">
            <v>5150010008-003</v>
          </cell>
          <cell r="C106" t="str">
            <v>515001-10-022</v>
          </cell>
          <cell r="D106" t="str">
            <v>YESENIA RODRÍGUEZ PÉREZ</v>
          </cell>
          <cell r="E106" t="str">
            <v>SECRETARÍA DE DESARROLLO SOCIAL Y ECONÓMICO</v>
          </cell>
          <cell r="F106" t="str">
            <v>ÉSCANER DUPLEX WORK FORCE ES-400 CON RESOLUCIÓN DE 600 X 600 DPI, ESCÁNER COLOR, ESCANEADO DÚPLEX, USB 3.0. COLOR NEGRO</v>
          </cell>
          <cell r="G106" t="str">
            <v>PALACIO MUNICIPAL, SN, COL. CENTRO, SEGUNDO PISO, EN LA OFICINA DE LA SECRETARÍA DE DESARROLLO SOCIAL Y ECONÓMICO, YAHUALICA, HIDALGO.</v>
          </cell>
          <cell r="H106" t="str">
            <v>EPSON</v>
          </cell>
          <cell r="I106" t="str">
            <v>ES-400</v>
          </cell>
          <cell r="J106" t="str">
            <v>X2H8119567</v>
          </cell>
          <cell r="K106" t="str">
            <v>A 1497</v>
          </cell>
          <cell r="L106">
            <v>43580</v>
          </cell>
          <cell r="M106" t="str">
            <v>YESENIA RODRÍGUEZ PÉREZ</v>
          </cell>
          <cell r="N106">
            <v>9999</v>
          </cell>
          <cell r="O106">
            <v>3884.6080000000002</v>
          </cell>
          <cell r="P106">
            <v>9999</v>
          </cell>
          <cell r="Q106" t="str">
            <v>BUENAS CONDICIONES</v>
          </cell>
        </row>
        <row r="107">
          <cell r="A107" t="str">
            <v>5230010001-016</v>
          </cell>
          <cell r="B107" t="str">
            <v>5230010001-016</v>
          </cell>
          <cell r="C107" t="str">
            <v>523001-10-012</v>
          </cell>
          <cell r="D107" t="str">
            <v>YESENIA RODRÍGUEZ PÉREZ</v>
          </cell>
          <cell r="E107" t="str">
            <v>SECRETARÍA DE DESARROLLO SOCIAL Y ECONÓMICO</v>
          </cell>
          <cell r="F107" t="str">
            <v>CAMARA  CANON POWERSHOT D3 0, CON GPS, 12.1 MEGAPIXELES (EL EQUIPO ORIGINAL SE SUSTITUYO EL 18 DE AGOSOTO DE 2020 POR OTRO DE IGUALES CARACTERISTICAS EL NÚMERO DE SERIE SEGÚN FACTURA ERA 252051800339 ADQUIRIDO EL 01/04/2017)</v>
          </cell>
          <cell r="G107" t="str">
            <v>PALACIO MUNICIPAL, SN, COL. CENTRO, SEGUNDO PISO, EN LA OFICINA DE LA SECRETARÍA DE DESARROLLO SOCIAL Y ECONÓMICO, YAHUALICA, HIDALGO.</v>
          </cell>
          <cell r="H107" t="str">
            <v>CANON</v>
          </cell>
          <cell r="I107" t="str">
            <v>POWER SHOT D30</v>
          </cell>
          <cell r="J107" t="str">
            <v>022051002512</v>
          </cell>
          <cell r="K107" t="str">
            <v>A 54</v>
          </cell>
          <cell r="L107">
            <v>42826</v>
          </cell>
          <cell r="M107" t="str">
            <v>YESENIA RODRÍGUEZ PÉREZ</v>
          </cell>
          <cell r="N107">
            <v>13918.84</v>
          </cell>
          <cell r="O107">
            <v>13918.83992</v>
          </cell>
          <cell r="P107">
            <v>13918.84</v>
          </cell>
          <cell r="Q107" t="str">
            <v>BUENAS CONDICIONES</v>
          </cell>
        </row>
        <row r="108">
          <cell r="A108" t="str">
            <v>5150010002-010</v>
          </cell>
          <cell r="B108" t="str">
            <v>5150010002-010</v>
          </cell>
          <cell r="C108" t="str">
            <v>515001-10-007</v>
          </cell>
          <cell r="D108" t="str">
            <v>YESENIA RODRÍGUEZ PÉREZ</v>
          </cell>
          <cell r="E108" t="str">
            <v>SECRETARÍA DE DESARROLLO SOCIAL Y ECONÓMICO</v>
          </cell>
          <cell r="F108"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108" t="str">
            <v>PALACIO MUNICIPAL, SN, COL. CENTRO, PRIMER PISO, EN LA OFICINA DE LA SECRETARÍA DE DESARROLLO SOCIAL Y ECONÓMICO, YAHUALICA, HIDALGO.</v>
          </cell>
          <cell r="H108" t="str">
            <v>COMPAQ</v>
          </cell>
          <cell r="I108" t="str">
            <v xml:space="preserve">CQ1-1407LA </v>
          </cell>
          <cell r="J108" t="str">
            <v>3CR20802Q8</v>
          </cell>
          <cell r="K108" t="str">
            <v>CACJ275645</v>
          </cell>
          <cell r="L108">
            <v>41127</v>
          </cell>
          <cell r="M108" t="str">
            <v>YESENIA RODRÍGUEZ PÉREZ</v>
          </cell>
          <cell r="N108">
            <v>5999.02</v>
          </cell>
          <cell r="O108">
            <v>5998.01</v>
          </cell>
          <cell r="P108">
            <v>5999.02</v>
          </cell>
          <cell r="Q108" t="str">
            <v>REGULAR</v>
          </cell>
        </row>
        <row r="109">
          <cell r="A109" t="str">
            <v>5110010003-009</v>
          </cell>
          <cell r="B109" t="str">
            <v>5110010003-009</v>
          </cell>
          <cell r="C109" t="str">
            <v>511001-10-002</v>
          </cell>
          <cell r="D109" t="str">
            <v>YESENIA RODRÍGUEZ PÉREZ</v>
          </cell>
          <cell r="E109" t="str">
            <v>SECRETARÍA DE DESARROLLO SOCIAL Y ECONÓMICO</v>
          </cell>
          <cell r="F109" t="str">
            <v xml:space="preserve"> ARCHIVERO METALICO COLOR GRIS CON CUATRO CAJONES 1.34 M. DE ALTO, 0.44M. DE ANCHO, 0.72M. DE LARGO</v>
          </cell>
          <cell r="G109" t="str">
            <v>PALACIO MUNICIPAL, SN, COL. CENTRO, PRIMER PISO, EN EL ÁREA DE ARTESANIAS DE LASECRETARÍA DE DESARROLLO SOCIAL Y ECONÓMICO, YAHUALICA, HIDALGO.</v>
          </cell>
          <cell r="H109" t="str">
            <v>SM</v>
          </cell>
          <cell r="I109" t="str">
            <v>SM</v>
          </cell>
          <cell r="J109" t="str">
            <v>SN</v>
          </cell>
          <cell r="K109" t="str">
            <v>ACTA DE RECONOCIMIENTO</v>
          </cell>
          <cell r="L109">
            <v>39071</v>
          </cell>
          <cell r="M109" t="str">
            <v>YESENIA RODRÍGUEZ PÉREZ</v>
          </cell>
          <cell r="N109">
            <v>2670</v>
          </cell>
          <cell r="O109">
            <v>2669</v>
          </cell>
          <cell r="P109">
            <v>2670</v>
          </cell>
          <cell r="Q109" t="str">
            <v>REGULAR</v>
          </cell>
        </row>
        <row r="110">
          <cell r="A110" t="str">
            <v>5150010003-047</v>
          </cell>
          <cell r="B110" t="str">
            <v>5150010003-047</v>
          </cell>
          <cell r="C110" t="str">
            <v>515001-05-040</v>
          </cell>
          <cell r="D110" t="str">
            <v>CARLOS ALBERTO HERNÁNDEZ HERNÁNDEZ</v>
          </cell>
          <cell r="E110" t="str">
            <v>SECRETARÍA DE LA TESORERÍA MUNICIPAL</v>
          </cell>
          <cell r="F110" t="str">
            <v>MULTIFUNCIONAL DE INYECCIÓN, EPSON ECOTANK L575, IMPRESORA, COPIADORA, ESCÁNER Y FAX, SISTEMA DE TANQUES DE TINTA, WIFI, ETHERNET,USB.</v>
          </cell>
          <cell r="G110" t="str">
            <v>PALACIO MUNICIPAL, SN, COL. CENTRO, PRIMER PISO, EN LA OFICINA DE LA SECRETARÍA DE LA TESORERÍA MUNICIPAL, YAHUALICA, HIDALGO.</v>
          </cell>
          <cell r="H110" t="str">
            <v>EPSON</v>
          </cell>
          <cell r="I110" t="str">
            <v>L575</v>
          </cell>
          <cell r="J110" t="str">
            <v>W98Y274322</v>
          </cell>
          <cell r="K110" t="str">
            <v>A 1350</v>
          </cell>
          <cell r="L110">
            <v>43504</v>
          </cell>
          <cell r="M110" t="str">
            <v>FAUSTINO BAUTISTA RAMÍREZ</v>
          </cell>
          <cell r="N110">
            <v>6326</v>
          </cell>
          <cell r="O110">
            <v>2808.7449999999999</v>
          </cell>
          <cell r="P110">
            <v>6326</v>
          </cell>
          <cell r="Q110" t="str">
            <v>BUENAS CONDICIONES</v>
          </cell>
        </row>
        <row r="111">
          <cell r="A111" t="str">
            <v>5110010005-011</v>
          </cell>
          <cell r="B111" t="str">
            <v>5110010005-011</v>
          </cell>
          <cell r="C111" t="str">
            <v>511001-05-029</v>
          </cell>
          <cell r="D111" t="str">
            <v>CARLOS ALBERTO HERNÁNDEZ HERNÁNDEZ</v>
          </cell>
          <cell r="E111" t="str">
            <v>SECRETARÍA DE LA TESORERÍA MUNICIPAL</v>
          </cell>
          <cell r="F111" t="str">
            <v>SILLA SECRETARIAL COLOR NEGRO FORRADO EN TELA, CON 5 PATAS Y CODERAS ACOJINABLES.</v>
          </cell>
          <cell r="G111" t="str">
            <v>PALACIO MUNICIPAL, SN, COL. CENTRO, PRIMER PISO, EN LA OFICINA DE LA SECRETARÍA DE LA TESORERÍA MUNICIPAL, YAHUALICA, HIDALGO.</v>
          </cell>
          <cell r="H111" t="str">
            <v>SM</v>
          </cell>
          <cell r="I111" t="str">
            <v>SM</v>
          </cell>
          <cell r="J111" t="str">
            <v>SN</v>
          </cell>
          <cell r="K111" t="str">
            <v>A 170</v>
          </cell>
          <cell r="L111">
            <v>42886</v>
          </cell>
          <cell r="M111" t="str">
            <v>FAUSTINO BAUTISTA RAMÍREZ</v>
          </cell>
          <cell r="N111">
            <v>3196.8</v>
          </cell>
          <cell r="O111">
            <v>985.68000000000006</v>
          </cell>
          <cell r="P111">
            <v>3196.8</v>
          </cell>
          <cell r="Q111" t="str">
            <v>REGULAR</v>
          </cell>
        </row>
        <row r="112">
          <cell r="A112" t="str">
            <v>5230010001-014</v>
          </cell>
          <cell r="B112" t="str">
            <v>5230010001-014</v>
          </cell>
          <cell r="C112" t="str">
            <v>523001-05-021</v>
          </cell>
          <cell r="D112" t="str">
            <v>CARLOS ALBERTO HERNÁNDEZ HERNÁNDEZ</v>
          </cell>
          <cell r="E112" t="str">
            <v>SECRETARÍA DE LA TESORERÍA MUNICIPAL</v>
          </cell>
          <cell r="F112" t="str">
            <v>CAMARA  CANON POWERSHOT D3 0, CON GPS, 12.1 MEGAPIXELES</v>
          </cell>
          <cell r="G112" t="str">
            <v>PALACIO MUNICIPAL, SN, COL. CENTRO, PRIMER PISO, EN LA OFICINA DE LA SECRETARÍA DE LA TESORERÍA MUNICIPAL, YAHUALICA, HIDALGO.</v>
          </cell>
          <cell r="H112" t="str">
            <v>CANON</v>
          </cell>
          <cell r="I112" t="str">
            <v>POWER SHOT D30</v>
          </cell>
          <cell r="J112" t="str">
            <v>272051001792</v>
          </cell>
          <cell r="K112" t="str">
            <v>A 54</v>
          </cell>
          <cell r="L112">
            <v>42826</v>
          </cell>
          <cell r="M112" t="str">
            <v>FAUSTINO BAUTISTA RAMÍREZ</v>
          </cell>
          <cell r="N112">
            <v>13918.84</v>
          </cell>
          <cell r="O112">
            <v>13918.837439999999</v>
          </cell>
          <cell r="P112">
            <v>13918.84</v>
          </cell>
          <cell r="Q112" t="str">
            <v>BUENAS CONDICIONES</v>
          </cell>
        </row>
        <row r="113">
          <cell r="A113" t="str">
            <v>5110010001-010</v>
          </cell>
          <cell r="B113" t="str">
            <v>5110010001-010</v>
          </cell>
          <cell r="C113" t="str">
            <v>511001-05-002</v>
          </cell>
          <cell r="D113" t="str">
            <v>CARLOS ALBERTO HERNÁNDEZ HERNÁNDEZ</v>
          </cell>
          <cell r="E113" t="str">
            <v>SECRETARÍA DE LA TESORERÍA MUNICIPAL</v>
          </cell>
          <cell r="F113" t="str">
            <v>ESCRITORIO L VALENTINI MANUFACTURA ITALIANA MODELO 50694, SOPORTE COLOR NEGRO CON FRNAJA EN PLATA Y BASE COLOR CAFÉ CLARO, CON DOS CAJONES</v>
          </cell>
          <cell r="G113" t="str">
            <v>PALACIO MUNICIPAL, SN, COL. CENTRO, PRIMER PISO, EN LA OFICINA DE LA SECRETARÍA DE LA TESORERÍA MUNICIPAL, YAHUALICA, HIDALGO.</v>
          </cell>
          <cell r="H113" t="str">
            <v>SM</v>
          </cell>
          <cell r="I113" t="str">
            <v>SM</v>
          </cell>
          <cell r="J113" t="str">
            <v>SN</v>
          </cell>
          <cell r="K113" t="str">
            <v>POSC, 813, 058</v>
          </cell>
          <cell r="L113">
            <v>41121</v>
          </cell>
          <cell r="M113" t="str">
            <v>FAUSTINO BAUTISTA RAMÍREZ</v>
          </cell>
          <cell r="N113">
            <v>2499</v>
          </cell>
          <cell r="O113">
            <v>1978.3750000000002</v>
          </cell>
          <cell r="P113">
            <v>2499</v>
          </cell>
          <cell r="Q113" t="str">
            <v>REGULAR</v>
          </cell>
        </row>
        <row r="114">
          <cell r="A114" t="str">
            <v>5150010001-012</v>
          </cell>
          <cell r="B114" t="str">
            <v>5150010001-012</v>
          </cell>
          <cell r="C114" t="str">
            <v>515001-05-019</v>
          </cell>
          <cell r="D114" t="str">
            <v>CARLOS ALBERTO HERNÁNDEZ HERNÁNDEZ</v>
          </cell>
          <cell r="E114" t="str">
            <v>SECRETARÍA DE LA TESORERÍA MUNICIPAL</v>
          </cell>
          <cell r="F114" t="str">
            <v>NOTEBOOK DELL INSPIRON 14 5458 INTEL CORE I3-5005U 4GB 1TB WIN 10 DVDRW 14 PULGADAS HD 1WTY</v>
          </cell>
          <cell r="G114" t="str">
            <v>PALACIO MUNICIPAL, SN, COL. CENTRO, PRIMER PISO, EN LA OFICINA DE LA SECRETARÍA DE LA TESORERÍA MUNICIPAL, YAHUALICA, HIDALGO.</v>
          </cell>
          <cell r="H114" t="str">
            <v>DELL</v>
          </cell>
          <cell r="I114" t="str">
            <v>INSPIRION 14</v>
          </cell>
          <cell r="J114" t="str">
            <v>2936D72</v>
          </cell>
          <cell r="K114" t="str">
            <v>A 598</v>
          </cell>
          <cell r="L114">
            <v>42521</v>
          </cell>
          <cell r="M114" t="str">
            <v>LILIANA ZENTENO ARENAS</v>
          </cell>
          <cell r="N114">
            <v>-16362.5</v>
          </cell>
          <cell r="O114">
            <v>-16362.497499999999</v>
          </cell>
          <cell r="P114">
            <v>-16362.5</v>
          </cell>
          <cell r="Q114" t="str">
            <v>BAJA 2020 -MALAS CONDICIONES</v>
          </cell>
        </row>
        <row r="115">
          <cell r="A115" t="str">
            <v>5150010010-001</v>
          </cell>
          <cell r="B115" t="str">
            <v>5150010010-001</v>
          </cell>
          <cell r="C115" t="str">
            <v>515001-05-013</v>
          </cell>
          <cell r="D115" t="str">
            <v>CARLOS ALBERTO HERNÁNDEZ HERNÁNDEZ</v>
          </cell>
          <cell r="E115" t="str">
            <v>SECRETARÍA DE LA TESORERÍA MUNICIPAL</v>
          </cell>
          <cell r="F115" t="str">
            <v>PUNTO DE ACCESO INALAMBRICO WI-FI UBIQUITI NETWORKS, UNIFI AP, IC:6545A-UAP. 802.11N 2.4 GHZ, 6W 27 DBM 300, BPS/600+2 ANTENAS, INCLUYE INYECTOR POE</v>
          </cell>
          <cell r="G115" t="str">
            <v>PALACIO MUNICIPAL, SN, COL. CENTRO, PRIMER PISO, EN LA OFICINA DE LA SECRETARÍA DE LA TESORERÍA MUNICIPAL, YAHUALICA, HIDALGO.</v>
          </cell>
          <cell r="H115" t="str">
            <v>UBIQUITI NETWORKS</v>
          </cell>
          <cell r="I115" t="str">
            <v>6545A-UAP</v>
          </cell>
          <cell r="J115" t="str">
            <v>1413K0418D628425D</v>
          </cell>
          <cell r="K115" t="str">
            <v>A 274</v>
          </cell>
          <cell r="L115">
            <v>41972</v>
          </cell>
          <cell r="M115" t="str">
            <v>LILIANA ZENTENO ARENAS</v>
          </cell>
          <cell r="N115">
            <v>-3892.96</v>
          </cell>
          <cell r="O115">
            <v>-3891.9590159999998</v>
          </cell>
          <cell r="P115">
            <v>-3892.96</v>
          </cell>
          <cell r="Q115" t="str">
            <v>BAJA 2020 -MALAS CONDICIONES</v>
          </cell>
        </row>
        <row r="116">
          <cell r="A116" t="str">
            <v>5190010002-002</v>
          </cell>
          <cell r="B116" t="str">
            <v>5190010002-002</v>
          </cell>
          <cell r="C116" t="str">
            <v>519001-05-015</v>
          </cell>
          <cell r="D116" t="str">
            <v>CARLOS ALBERTO HERNÁNDEZ HERNÁNDEZ</v>
          </cell>
          <cell r="E116" t="str">
            <v>SECRETARÍA DE LA TESORERÍA MUNICIPAL</v>
          </cell>
          <cell r="F116" t="str">
            <v>MAQUINA ELECTRICA BROTHER GX-6750 SP</v>
          </cell>
          <cell r="G116" t="str">
            <v>PALACIO MUNICIPAL, SN, COL. CENTRO, PRIMER PISO, EN LA OFICINA DE LA SECRETARÍA DE LA TESORERÍA MUNICIPAL, YAHUALICA, HIDALGO.</v>
          </cell>
          <cell r="H116" t="str">
            <v>BROTHER</v>
          </cell>
          <cell r="I116" t="str">
            <v>GX-6750</v>
          </cell>
          <cell r="J116" t="str">
            <v>A2K662937</v>
          </cell>
          <cell r="K116">
            <v>38</v>
          </cell>
          <cell r="L116">
            <v>42051</v>
          </cell>
          <cell r="M116" t="str">
            <v>LILIANA ZENTENO ARENAS</v>
          </cell>
          <cell r="N116">
            <v>-2552</v>
          </cell>
          <cell r="O116">
            <v>-1584.36666666667</v>
          </cell>
          <cell r="P116">
            <v>-2552</v>
          </cell>
          <cell r="Q116" t="str">
            <v>BAJA 2020 -MALAS CONDICIONES</v>
          </cell>
        </row>
        <row r="117">
          <cell r="A117" t="str">
            <v>5150010001-052</v>
          </cell>
          <cell r="B117" t="str">
            <v>5150010001-052</v>
          </cell>
          <cell r="C117" t="str">
            <v>515001-05-045</v>
          </cell>
          <cell r="D117" t="str">
            <v>CATALINA CASTILLO BAUTISTA</v>
          </cell>
          <cell r="E117" t="str">
            <v>SECRETARÍA DE LA TESORERÍA MUNICIPAL</v>
          </cell>
          <cell r="F117" t="str">
            <v>LAPTOP DELL INSPIRON 14 3467, PROCESADOR INTEL CORE I5 7200U (HASTA 3.10 GHz), MEMORIA RAM DE 8GB DDR4, DISCO DURO DE 1TB, PANTALLA DE 14" LED, VIDEO HD GRAPHICS 620, UNIDAD ÓPTICA DVD+R/RW, SISTEMA OPERATIVO WINDOWS 10 HOME (64 BITS)</v>
          </cell>
          <cell r="G117" t="str">
            <v>PALACIO MUNICIPAL, SN, COL. CENTRO, PRIMER PISO, EN LA OFICINA DE LA SECRETARÍA DE LA TESORERÍA MUNICIPAL, YAHUALICA, HIDALGO.</v>
          </cell>
          <cell r="H117" t="str">
            <v>DELL</v>
          </cell>
          <cell r="I117" t="str">
            <v>INSPIRON 14 3467</v>
          </cell>
          <cell r="J117" t="str">
            <v>5T23FT2</v>
          </cell>
          <cell r="K117">
            <v>73</v>
          </cell>
          <cell r="L117">
            <v>43704</v>
          </cell>
          <cell r="M117" t="str">
            <v>FAUSTINO BAUTISTA RAMÍREZ</v>
          </cell>
          <cell r="N117">
            <v>19980</v>
          </cell>
          <cell r="O117">
            <v>5544.4500000000007</v>
          </cell>
          <cell r="P117">
            <v>19980</v>
          </cell>
          <cell r="Q117" t="str">
            <v>BUENAS CONDICIONES</v>
          </cell>
        </row>
        <row r="118">
          <cell r="A118" t="str">
            <v>5150010002-012</v>
          </cell>
          <cell r="B118" t="str">
            <v>5150010002-012</v>
          </cell>
          <cell r="C118" t="str">
            <v>515001-05-010</v>
          </cell>
          <cell r="D118" t="str">
            <v>CATALINA CASTILLO BAUTISTA</v>
          </cell>
          <cell r="E118" t="str">
            <v>SECRETARÍA DE LA TESORERÍA MUNICIPAL</v>
          </cell>
          <cell r="F118" t="str">
            <v xml:space="preserve">COMPUTADORA DE ESCRITORIO HP 1155 ALL IN ONE BUSINESS  AMD E1-1500 4GB DVD RW 18.5 FREE DOS </v>
          </cell>
          <cell r="G118" t="str">
            <v>PALACIO MUNICIPAL, SN, COL. CENTRO, PRIMER PISO, EN LA OFICINA DE LA SECRETARÍA DE LA TESORERÍA MUNICIPAL, YAHUALICA, HIDALGO.</v>
          </cell>
          <cell r="H118" t="str">
            <v>HP</v>
          </cell>
          <cell r="I118" t="str">
            <v>HP 155 ALL IN ONE</v>
          </cell>
          <cell r="J118" t="str">
            <v>5CM31500RK</v>
          </cell>
          <cell r="K118">
            <v>75</v>
          </cell>
          <cell r="L118">
            <v>41548</v>
          </cell>
          <cell r="M118" t="str">
            <v>LILIANA ZENTENO ARENAS</v>
          </cell>
          <cell r="N118">
            <v>-10297.780000000001</v>
          </cell>
          <cell r="O118">
            <v>-10296.775615</v>
          </cell>
          <cell r="P118">
            <v>-10297.780000000001</v>
          </cell>
          <cell r="Q118" t="str">
            <v>BAJA 2020 -MALAS CONDICIONES</v>
          </cell>
        </row>
        <row r="119">
          <cell r="A119" t="str">
            <v>5230010001-015</v>
          </cell>
          <cell r="B119" t="str">
            <v>5230010001-015</v>
          </cell>
          <cell r="C119" t="str">
            <v>523001-05-022</v>
          </cell>
          <cell r="D119" t="str">
            <v>ESMER SAN JUAN PACHECO</v>
          </cell>
          <cell r="E119" t="str">
            <v>SECRETARÍA DE LA TESORERÍA MUNICIPAL</v>
          </cell>
          <cell r="F119" t="str">
            <v>CAMARA  CANON POWERSHOT D3 0, CON GPS, 12.1 MEGAPIXELES</v>
          </cell>
          <cell r="G119" t="str">
            <v>PALACIO MUNICIPAL, SN, COL. CENTRO, PRIMER PISO, EN LA OFICINA DE LA SECRETARÍA DE LA TESORERÍA MUNICIPAL, YAHUALICA, HIDALGO.</v>
          </cell>
          <cell r="H119" t="str">
            <v>CANON</v>
          </cell>
          <cell r="I119" t="str">
            <v>POWER SHOT D30</v>
          </cell>
          <cell r="J119" t="str">
            <v>272051001794</v>
          </cell>
          <cell r="K119" t="str">
            <v>A 54</v>
          </cell>
          <cell r="L119">
            <v>42826</v>
          </cell>
          <cell r="M119" t="str">
            <v>FAUSTINO BAUTISTA RAMÍREZ</v>
          </cell>
          <cell r="N119">
            <v>13918.84</v>
          </cell>
          <cell r="O119">
            <v>13918.837439999999</v>
          </cell>
          <cell r="P119">
            <v>13918.84</v>
          </cell>
          <cell r="Q119" t="str">
            <v>BUENAS CONDICIONES</v>
          </cell>
        </row>
        <row r="120">
          <cell r="A120" t="str">
            <v>5110010003-012</v>
          </cell>
          <cell r="B120" t="str">
            <v>5110010003-012</v>
          </cell>
          <cell r="C120" t="str">
            <v>511001-05-012</v>
          </cell>
          <cell r="D120" t="str">
            <v>ESMER SAN JUAN PACHECO</v>
          </cell>
          <cell r="E120" t="str">
            <v>SECRETARÍA DE LA TESORERÍA MUNICIPAL</v>
          </cell>
          <cell r="F120" t="str">
            <v>ARCHIVERO METALICO COLOR NEGRO, DE 3 CAJONES</v>
          </cell>
          <cell r="G120" t="str">
            <v>PALACIO MUNICIPAL, SN, COL. CENTRO, PRIMER PISO, EN LA OFICINA DE LA SECRETARÍA DE LA TESORERÍA MUNICIPAL, YAHUALICA, HIDALGO.</v>
          </cell>
          <cell r="H120" t="str">
            <v>NA</v>
          </cell>
          <cell r="I120" t="str">
            <v>SN</v>
          </cell>
          <cell r="J120" t="str">
            <v>SN</v>
          </cell>
          <cell r="K120">
            <v>91</v>
          </cell>
          <cell r="L120">
            <v>42486</v>
          </cell>
          <cell r="M120" t="str">
            <v>FAUSTINO BAUTISTA RAMÍREZ</v>
          </cell>
          <cell r="N120">
            <v>2755</v>
          </cell>
          <cell r="O120">
            <v>1147.9166666666665</v>
          </cell>
          <cell r="P120">
            <v>2755</v>
          </cell>
          <cell r="Q120" t="str">
            <v>BUENAS CONDICIONES</v>
          </cell>
        </row>
        <row r="121">
          <cell r="A121" t="str">
            <v>5150010002-013</v>
          </cell>
          <cell r="B121" t="str">
            <v>5150010002-013</v>
          </cell>
          <cell r="C121" t="str">
            <v>515001-05-008</v>
          </cell>
          <cell r="D121" t="str">
            <v>ESMER SAN JUAN PACHECO</v>
          </cell>
          <cell r="E121" t="str">
            <v>SECRETARÍA DE LA TESORERÍA MUNICIPAL</v>
          </cell>
          <cell r="F121" t="str">
            <v>ALL IN ONE HP ONE 205G1 E1-2500 4 GB 500 GB, DVDRW 18.5 FREDOS 1-1-1</v>
          </cell>
          <cell r="G121" t="str">
            <v>PALACIO MUNICIPAL, SN, COL. CENTRO, PRIMER PISO, EN LA OFICINA DE LA SECRETARÍA DE LA TESORERÍA MUNICIPAL, YAHUALICA, HIDALGO.</v>
          </cell>
          <cell r="H121" t="str">
            <v>HP</v>
          </cell>
          <cell r="I121" t="str">
            <v>HP 205 GI AIO BUSINESS</v>
          </cell>
          <cell r="J121" t="str">
            <v>4CE348014Z</v>
          </cell>
          <cell r="K121">
            <v>174</v>
          </cell>
          <cell r="L121">
            <v>41810</v>
          </cell>
          <cell r="M121" t="str">
            <v>FAUSTINO BAUTISTA RAMÍREZ</v>
          </cell>
          <cell r="N121">
            <v>12494.36</v>
          </cell>
          <cell r="O121">
            <v>12493.355753000003</v>
          </cell>
          <cell r="P121">
            <v>12494.36</v>
          </cell>
          <cell r="Q121" t="str">
            <v>BUENAS CONDICIONES</v>
          </cell>
        </row>
        <row r="122">
          <cell r="A122" t="str">
            <v>5150010001-014</v>
          </cell>
          <cell r="B122" t="str">
            <v>5150010001-014</v>
          </cell>
          <cell r="C122" t="str">
            <v>515001-05-014</v>
          </cell>
          <cell r="D122" t="str">
            <v>ESMER SAN JUAN PACHECO</v>
          </cell>
          <cell r="E122" t="str">
            <v>SECRETARÍA DE LA TESORERÍA MUNICIPAL</v>
          </cell>
          <cell r="F122" t="str">
            <v>NOTEBOOK LENOVO IDEAPAD 300-14ISK INTEL CORE I7-6500U 8GB 1TB 14 PULGADAS DVD 10SL PLATA</v>
          </cell>
          <cell r="G122" t="str">
            <v>PALACIO MUNICIPAL, SN, COL. CENTRO, PRIMER PISO, EN LA OFICINA DE LA SECRETARÍA DE LA TESORERÍA MUNICIPAL, YAHUALICA, HIDALGO.</v>
          </cell>
          <cell r="H122" t="str">
            <v>LENOVO</v>
          </cell>
          <cell r="I122" t="str">
            <v>80Q6</v>
          </cell>
          <cell r="J122" t="str">
            <v>PF0G7201</v>
          </cell>
          <cell r="K122" t="str">
            <v>A 621</v>
          </cell>
          <cell r="L122">
            <v>42548</v>
          </cell>
          <cell r="M122" t="str">
            <v>FAUSTINO BAUTISTA RAMÍREZ</v>
          </cell>
          <cell r="N122">
            <v>23083.7</v>
          </cell>
          <cell r="O122">
            <v>23083.696300000003</v>
          </cell>
          <cell r="P122">
            <v>23083.7</v>
          </cell>
          <cell r="Q122" t="str">
            <v>BUENAS CONDICIONES</v>
          </cell>
        </row>
        <row r="123">
          <cell r="A123" t="str">
            <v>5110010001-005</v>
          </cell>
          <cell r="B123" t="str">
            <v>5110010001-005</v>
          </cell>
          <cell r="C123" t="str">
            <v>511001-05-004</v>
          </cell>
          <cell r="D123" t="str">
            <v>ESMER SAN JUAN PACHECO</v>
          </cell>
          <cell r="E123" t="str">
            <v>SECRETARÍA DE LA TESORERÍA MUNICIPAL</v>
          </cell>
          <cell r="F123" t="str">
            <v>ESCRITORIO METROPOLITAN MODELO 4225</v>
          </cell>
          <cell r="G123" t="str">
            <v>PALACIO MUNICIPAL, SN, COL. CENTRO, PRIMER PISO, EN LA OFICINA DE LA SECRETARÍA DE LA TESORERÍA MUNICIPAL, YAHUALICA, HIDALGO.</v>
          </cell>
          <cell r="H123" t="str">
            <v>RAMPE</v>
          </cell>
          <cell r="I123">
            <v>4225</v>
          </cell>
          <cell r="J123" t="str">
            <v>S/N</v>
          </cell>
          <cell r="K123" t="str">
            <v>POSC, 813, 058</v>
          </cell>
          <cell r="L123">
            <v>41121</v>
          </cell>
          <cell r="M123" t="str">
            <v>FAUSTINO BAUTISTA RAMÍREZ</v>
          </cell>
          <cell r="N123">
            <v>2699</v>
          </cell>
          <cell r="O123">
            <v>2136.7083333333335</v>
          </cell>
          <cell r="P123">
            <v>2699</v>
          </cell>
          <cell r="Q123" t="str">
            <v>REGULAR</v>
          </cell>
        </row>
        <row r="124">
          <cell r="A124" t="str">
            <v>5150010001-030</v>
          </cell>
          <cell r="B124" t="str">
            <v>5150010001-030</v>
          </cell>
          <cell r="C124" t="str">
            <v>515001-05-034</v>
          </cell>
          <cell r="D124" t="str">
            <v>ESMER SAN JUAN PACHECO</v>
          </cell>
          <cell r="E124" t="str">
            <v>SECRETARÍA DE LA TESORERÍA MUNICIPAL</v>
          </cell>
          <cell r="F124" t="str">
            <v>LAPTOP DELL INSPIRON 14-3459, PROCESADOR INTEL CORE I5 6200U, MEMORIA DE 4GB DDR3L, DISCO DURO DE 500GB, PANTALLA DE 14 LED, VIDEO AMD RADEON R5 M315, S.O. WINDOWS 10 HOME 64 BITS.</v>
          </cell>
          <cell r="G124" t="str">
            <v>PALACIO MUNICIPAL, SN, COL. CENTRO, PRIMER PISO, EN LA OFICINA DE LA SECRETARÍA DE LA TESORERÍA MUNICIPAL, YAHUALICA, HIDALGO.</v>
          </cell>
          <cell r="H124" t="str">
            <v>DELL</v>
          </cell>
          <cell r="I124" t="str">
            <v>INSPIRON 14-3459</v>
          </cell>
          <cell r="J124" t="str">
            <v>D5BX2C2</v>
          </cell>
          <cell r="K124" t="str">
            <v>A 306</v>
          </cell>
          <cell r="L124">
            <v>42924</v>
          </cell>
          <cell r="M124" t="str">
            <v>FAUSTINO BAUTISTA RAMÍREZ</v>
          </cell>
          <cell r="N124">
            <v>22332.19</v>
          </cell>
          <cell r="O124">
            <v>21690.139902500003</v>
          </cell>
          <cell r="P124">
            <v>22332.19</v>
          </cell>
          <cell r="Q124" t="str">
            <v>BUENAS CONDICIONES</v>
          </cell>
        </row>
        <row r="125">
          <cell r="A125" t="str">
            <v>5150010005-011</v>
          </cell>
          <cell r="B125" t="str">
            <v>5150010005-011</v>
          </cell>
          <cell r="C125" t="str">
            <v>515001-05-048</v>
          </cell>
          <cell r="D125" t="str">
            <v>FAUSTINO BAUTISTA RAMÍREZ</v>
          </cell>
          <cell r="E125" t="str">
            <v>SECRETARÍA DE LA TESORERÍA MUNICIPAL</v>
          </cell>
          <cell r="F125" t="str">
            <v>DISCO DURO EXTERNO ADATA SPORT USB 3.0 HD710BK 2TB AZUL 2.5 PULG</v>
          </cell>
          <cell r="G125" t="str">
            <v>PALACIO MUNICIPAL, SN, COL. CENTRO, PRIMER PISO, EN LA OFICINA DE LA SECRETARÍA DE LA TESORERÍA MUNICIPAL, YAHUALICA, HIDALGO.</v>
          </cell>
          <cell r="H125" t="str">
            <v>ADATA</v>
          </cell>
          <cell r="I125" t="str">
            <v>HD710BK</v>
          </cell>
          <cell r="J125" t="str">
            <v>SN</v>
          </cell>
          <cell r="K125">
            <v>698</v>
          </cell>
          <cell r="L125">
            <v>42704</v>
          </cell>
          <cell r="M125" t="str">
            <v>FAUSTINO BAUTISTA RAMÍREZ</v>
          </cell>
          <cell r="N125">
            <v>3432.09</v>
          </cell>
          <cell r="O125">
            <v>3432.0879100000002</v>
          </cell>
          <cell r="P125">
            <v>3432.09</v>
          </cell>
          <cell r="Q125" t="str">
            <v>REGULAR</v>
          </cell>
        </row>
        <row r="126">
          <cell r="A126" t="str">
            <v>5150010003-025</v>
          </cell>
          <cell r="B126" t="str">
            <v>5150010003-025</v>
          </cell>
          <cell r="C126" t="str">
            <v>515001-05-018</v>
          </cell>
          <cell r="D126" t="str">
            <v>FAUSTINO BAUTISTA RAMÍREZ</v>
          </cell>
          <cell r="E126" t="str">
            <v>SECRETARÍA DE LA TESORERÍA MUNICIPAL</v>
          </cell>
          <cell r="F126" t="str">
            <v xml:space="preserve">MULTIFUNCIONAL BROTHER MFCL6900DW LASER, TINTA BLANCO Y NEGRO CON WIFI. </v>
          </cell>
          <cell r="G126" t="str">
            <v>PALACIO MUNICIPAL, SN, COL. CENTRO, PRIMER PISO, EN LA OFICINA DE LA SECRETARÍA DE LA TESORERÍA MUNICIPAL, YAHUALICA, HIDALGO.</v>
          </cell>
          <cell r="H126" t="str">
            <v xml:space="preserve">BROTHER </v>
          </cell>
          <cell r="I126" t="str">
            <v>MFC-L6900DW</v>
          </cell>
          <cell r="J126" t="str">
            <v>U64209B6N155965</v>
          </cell>
          <cell r="K126" t="str">
            <v>A 39</v>
          </cell>
          <cell r="L126">
            <v>42806</v>
          </cell>
          <cell r="M126" t="str">
            <v>FAUSTINO BAUTISTA RAMÍREZ</v>
          </cell>
          <cell r="N126">
            <v>30443.71</v>
          </cell>
          <cell r="O126">
            <v>30443.710000000003</v>
          </cell>
          <cell r="P126">
            <v>30443.71</v>
          </cell>
          <cell r="Q126" t="str">
            <v>BUENAS CONDICIONES</v>
          </cell>
        </row>
        <row r="127">
          <cell r="A127" t="str">
            <v>5110010005-002</v>
          </cell>
          <cell r="B127" t="str">
            <v>5110010005-002</v>
          </cell>
          <cell r="C127" t="str">
            <v>511001-05-005</v>
          </cell>
          <cell r="D127" t="str">
            <v>FAUSTINO BAUTISTA RAMÍREZ</v>
          </cell>
          <cell r="E127" t="str">
            <v>SECRETARÍA DE LA TESORERÍA MUNICIPAL</v>
          </cell>
          <cell r="F127" t="str">
            <v>SILLA EJECUTIVA, COLOR NEGRO, ASIENTOS Y RESPALDO TAPIZADOS EN PIEL Y TELA TIPO MESH, SOPORTE LUMBAR EN RESPALDO, AJUSTE DE ALTURA NEUMATICO, AJUSTE DE RESPALDO, CON DESCANZABRAZOS ACOJINADOS Y ABATIBLES, BASE DE ESTRELLA CON 5 RUEDAS</v>
          </cell>
          <cell r="G127" t="str">
            <v>PALACIO MUNICIPAL, SN, COL. CENTRO, PRIMER PISO, EN LA OFICINA DE LA SECRETARÍA DE LA TESORERÍA MUNICIPAL, YAHUALICA, HIDALGO.</v>
          </cell>
          <cell r="H127" t="str">
            <v>SM</v>
          </cell>
          <cell r="I127" t="str">
            <v>SM</v>
          </cell>
          <cell r="J127" t="str">
            <v>SN</v>
          </cell>
          <cell r="K127" t="str">
            <v>POSC, 813, 058</v>
          </cell>
          <cell r="L127">
            <v>41121</v>
          </cell>
          <cell r="M127" t="str">
            <v>FAUSTINO BAUTISTA RAMÍREZ</v>
          </cell>
          <cell r="N127">
            <v>2499</v>
          </cell>
          <cell r="O127">
            <v>1978.3750000000002</v>
          </cell>
          <cell r="P127">
            <v>2499</v>
          </cell>
          <cell r="Q127" t="str">
            <v>REGULAR</v>
          </cell>
        </row>
        <row r="128">
          <cell r="A128" t="str">
            <v>5150010001-020</v>
          </cell>
          <cell r="B128" t="str">
            <v>5150010001-020</v>
          </cell>
          <cell r="C128" t="str">
            <v>515001-05-016</v>
          </cell>
          <cell r="D128" t="str">
            <v>FAUSTINO BAUTISTA RAMÍREZ</v>
          </cell>
          <cell r="E128" t="str">
            <v>SECRETARÍA DE LA TESORERÍA MUNICIPAL</v>
          </cell>
          <cell r="F128" t="str">
            <v>MB RD SPACE GRAY/1.1 GHZI8</v>
          </cell>
          <cell r="G128" t="str">
            <v>PALACIO MUNICIPAL, SN, COL. CENTRO, PRIMER PISO, EN LA OFICINA DE LA SECRETARÍA DE LA TESORERÍA MUNICIPAL, YAHUALICA, HIDALGO.</v>
          </cell>
          <cell r="H128" t="str">
            <v>APPLE</v>
          </cell>
          <cell r="I128" t="str">
            <v>A1534</v>
          </cell>
          <cell r="J128" t="str">
            <v>C02SY1KTGTHT</v>
          </cell>
          <cell r="K128" t="str">
            <v>A 3</v>
          </cell>
          <cell r="L128">
            <v>42774</v>
          </cell>
          <cell r="M128" t="str">
            <v>FAUSTINO BAUTISTA RAMÍREZ</v>
          </cell>
          <cell r="N128">
            <v>37526</v>
          </cell>
          <cell r="O128">
            <v>37526.001000000004</v>
          </cell>
          <cell r="P128">
            <v>37526</v>
          </cell>
          <cell r="Q128" t="str">
            <v>REGULAR</v>
          </cell>
        </row>
        <row r="129">
          <cell r="A129" t="str">
            <v>5150010001-026</v>
          </cell>
          <cell r="B129" t="str">
            <v>5150010001-026</v>
          </cell>
          <cell r="C129" t="str">
            <v>515001-05-032</v>
          </cell>
          <cell r="D129" t="str">
            <v>FAUSTINO BAUTISTA RAMÍREZ</v>
          </cell>
          <cell r="E129" t="str">
            <v>SECRETARÍA DE LA TESORERÍA MUNICIPAL</v>
          </cell>
          <cell r="F129" t="str">
            <v>LAPTOP HP NOTEBOOK 240,  PROCESADOR INTEL CORE I5 - 6200U CPU 2.30 GHZ 2.4 GHZ, RAM 8.0 GB; OS 64 BITS, WINDOMS 10.</v>
          </cell>
          <cell r="G129" t="str">
            <v>PALACIO MUNICIPAL, SN, COL. CENTRO, PRIMER PISO, EN LA OFICINA DE LA SECRETARÍA DE LA TESORERÍA MUNICIPAL, YAHUALICA, HIDALGO.</v>
          </cell>
          <cell r="H129" t="str">
            <v>HP</v>
          </cell>
          <cell r="I129" t="str">
            <v>240 G5</v>
          </cell>
          <cell r="J129" t="str">
            <v>5CG6320QCK</v>
          </cell>
          <cell r="K129" t="str">
            <v>A 102</v>
          </cell>
          <cell r="L129">
            <v>42912</v>
          </cell>
          <cell r="M129" t="str">
            <v>FAUSTINO BAUTISTA RAMÍREZ</v>
          </cell>
          <cell r="N129">
            <v>18935.27</v>
          </cell>
          <cell r="O129">
            <v>18935.272275000003</v>
          </cell>
          <cell r="P129">
            <v>18935.27</v>
          </cell>
          <cell r="Q129" t="str">
            <v>BUENAS CONDICIONES</v>
          </cell>
        </row>
        <row r="130">
          <cell r="A130" t="str">
            <v>5150010003-008</v>
          </cell>
          <cell r="B130" t="str">
            <v>5150010003-008</v>
          </cell>
          <cell r="C130" t="str">
            <v>515001-05-017</v>
          </cell>
          <cell r="D130" t="str">
            <v>JOSÉ MARCOS NAVARRETE TOMAS</v>
          </cell>
          <cell r="E130" t="str">
            <v>SECRETARÍA DE LA TESORERÍA MUNICIPAL</v>
          </cell>
          <cell r="F130" t="str">
            <v>IMPRESORA HP LASERJET PRO P1102W MONOCROMATICAINALAMBRICA 19PPM 600X600 DPI 8 MB E PRINT</v>
          </cell>
          <cell r="G130" t="str">
            <v>PALACIO MUNICIPAL, SN, COL. CENTRO, PRIMER PISO, EN LA OFICINA DE LA SECRETARÍA DE LA TESORERÍA MUNICIPAL, YAHUALICA, HIDALGO.</v>
          </cell>
          <cell r="H130" t="str">
            <v>HP</v>
          </cell>
          <cell r="I130" t="str">
            <v>P1102W</v>
          </cell>
          <cell r="J130" t="str">
            <v>VNB4105089</v>
          </cell>
          <cell r="K130" t="str">
            <v>A 335</v>
          </cell>
          <cell r="L130">
            <v>42075</v>
          </cell>
          <cell r="M130" t="str">
            <v>LILIANA ZENTENO ARENAS</v>
          </cell>
          <cell r="N130">
            <v>-3632</v>
          </cell>
          <cell r="O130">
            <v>-3632.0003999999999</v>
          </cell>
          <cell r="P130">
            <v>-3632</v>
          </cell>
          <cell r="Q130" t="str">
            <v>BAJA 2020 -MALAS CONDICIONES</v>
          </cell>
        </row>
        <row r="131">
          <cell r="A131" t="str">
            <v>5150010003-046</v>
          </cell>
          <cell r="B131" t="str">
            <v>5150010003-046</v>
          </cell>
          <cell r="C131" t="str">
            <v>515001-05-039</v>
          </cell>
          <cell r="D131" t="str">
            <v>JUANA HERRERA LARA</v>
          </cell>
          <cell r="E131" t="str">
            <v>SECRETARÍA DE LA TESORERÍA MUNICIPAL</v>
          </cell>
          <cell r="F131" t="str">
            <v>MULTIFUNCIONAL EPSON ECOTANK L6191, COLOR, INYECCIÓN DE TINTA, INALÁMBRICO, IMPRIME, ESCANEA Y COPIA.</v>
          </cell>
          <cell r="G131" t="str">
            <v>PALACIO MUNICIPAL, SN, COL. CENTRO, PRIMER PISO, EN LA OFICINA DE LA SECRETARÍA DE LA TESORERÍA MUNICIPAL, YAHUALICA, HIDALGO.</v>
          </cell>
          <cell r="H131" t="str">
            <v>EPSON</v>
          </cell>
          <cell r="I131" t="str">
            <v>L6191</v>
          </cell>
          <cell r="J131" t="str">
            <v>X4CM000276</v>
          </cell>
          <cell r="K131" t="str">
            <v>A 1037</v>
          </cell>
          <cell r="L131">
            <v>43322</v>
          </cell>
          <cell r="M131" t="str">
            <v>FAUSTINO BAUTISTA RAMÍREZ</v>
          </cell>
          <cell r="N131">
            <v>11999.99</v>
          </cell>
          <cell r="O131">
            <v>7325.9955600000003</v>
          </cell>
          <cell r="P131">
            <v>11999.99</v>
          </cell>
          <cell r="Q131" t="str">
            <v>MALAS CONDICIONES</v>
          </cell>
        </row>
        <row r="132">
          <cell r="A132" t="str">
            <v>5150010002-034</v>
          </cell>
          <cell r="B132" t="str">
            <v>5150010002-034</v>
          </cell>
          <cell r="C132" t="str">
            <v>515001-05-013</v>
          </cell>
          <cell r="D132" t="str">
            <v>JUANA HERRERA LARA</v>
          </cell>
          <cell r="E132" t="str">
            <v>SECRETARÍA DE LA TESORERÍA MUNICIPAL</v>
          </cell>
          <cell r="F132" t="str">
            <v>ALL IN ONE DELL INSPIRION 20 3048 INTEL CORE 13-4170T 4GB 1TB WIN8.1 19.5 PULGADAS,NO TOUCH DVDRW 1WT</v>
          </cell>
          <cell r="G132" t="str">
            <v>PALACIO MUNICIPAL, SN, COL. CENTRO, PRIMER PISO, EN LA OFICINA DE LA SECRETARÍA DE LA TESORERÍA MUNICIPAL, YAHUALICA, HIDALGO.</v>
          </cell>
          <cell r="H132" t="str">
            <v>DELL</v>
          </cell>
          <cell r="I132" t="str">
            <v>INSPIRON 203048 SERIENS</v>
          </cell>
          <cell r="J132" t="str">
            <v>DRBY822</v>
          </cell>
          <cell r="K132" t="str">
            <v>A 599</v>
          </cell>
          <cell r="L132">
            <v>42521</v>
          </cell>
          <cell r="M132" t="str">
            <v>FAUSTINO BAUTISTA RAMÍREZ</v>
          </cell>
          <cell r="N132">
            <v>17830.810000000001</v>
          </cell>
          <cell r="O132">
            <v>17830.809190000004</v>
          </cell>
          <cell r="P132">
            <v>17830.810000000001</v>
          </cell>
          <cell r="Q132" t="str">
            <v>BUENAS CONDICIONES</v>
          </cell>
        </row>
        <row r="133">
          <cell r="A133" t="str">
            <v>5150010005-009</v>
          </cell>
          <cell r="B133" t="str">
            <v>5150010005-009</v>
          </cell>
          <cell r="C133" t="str">
            <v>515001-05-024</v>
          </cell>
          <cell r="D133" t="str">
            <v>LUIS MANUEL ALEJANDRE VELASCO</v>
          </cell>
          <cell r="E133" t="str">
            <v>SECRETARÍA DE LA TESORERÍA MUNICIPAL</v>
          </cell>
          <cell r="F133" t="str">
            <v>DISCO DURO 1TB TOSHIBA CC II N</v>
          </cell>
          <cell r="G133" t="str">
            <v>PALACIO MUNICIPAL, SN, COL. CENTRO, PRIMER PISO, EN LA OFICINA DE LA SECRETARÍA DE LA TESORERÍA MUNICIPAL, YAHUALICA, HIDALGO.</v>
          </cell>
          <cell r="H133" t="str">
            <v>TOSHIBA</v>
          </cell>
          <cell r="I133" t="str">
            <v>DTC810</v>
          </cell>
          <cell r="J133" t="str">
            <v>X6CDT1SNT4JE</v>
          </cell>
          <cell r="K133" t="str">
            <v>A 49</v>
          </cell>
          <cell r="L133">
            <v>42826</v>
          </cell>
          <cell r="M133" t="str">
            <v>FAUSTINO BAUTISTA RAMÍREZ</v>
          </cell>
          <cell r="N133">
            <v>4623.1499999999996</v>
          </cell>
          <cell r="O133">
            <v>4623.1472000000003</v>
          </cell>
          <cell r="P133">
            <v>4623.1499999999996</v>
          </cell>
          <cell r="Q133" t="str">
            <v>BUENAS CONDICIONES</v>
          </cell>
        </row>
        <row r="134">
          <cell r="A134" t="str">
            <v>5150010002-040</v>
          </cell>
          <cell r="B134" t="str">
            <v>5150010002-040</v>
          </cell>
          <cell r="C134" t="str">
            <v>515001-05-019</v>
          </cell>
          <cell r="D134" t="str">
            <v>LUIS MANUEL ALEJANDRE VELASCO</v>
          </cell>
          <cell r="E134" t="str">
            <v>SECRETARÍA DE LA TESORERÍA MUNICIPAL</v>
          </cell>
          <cell r="F134" t="str">
            <v>DELL AIO INSPIRON 24 3459 CI5-6200U 8G</v>
          </cell>
          <cell r="G134" t="str">
            <v>PALACIO MUNICIPAL, SN, COL. CENTRO, PRIMER PISO, EN LA OFICINA DE LA SECRETARÍA DE LA TESORERÍA MUNICIPAL, YAHUALICA, HIDALGO.</v>
          </cell>
          <cell r="H134" t="str">
            <v>DELL</v>
          </cell>
          <cell r="I134" t="str">
            <v xml:space="preserve"> INSPIRON 24 3459 </v>
          </cell>
          <cell r="J134" t="str">
            <v>80FH772</v>
          </cell>
          <cell r="K134" t="str">
            <v>A 36</v>
          </cell>
          <cell r="L134">
            <v>42806</v>
          </cell>
          <cell r="M134" t="str">
            <v>FAUSTINO BAUTISTA RAMÍREZ</v>
          </cell>
          <cell r="N134">
            <v>31705.25</v>
          </cell>
          <cell r="O134">
            <v>31705.252687499997</v>
          </cell>
          <cell r="P134">
            <v>31705.25</v>
          </cell>
          <cell r="Q134" t="str">
            <v>BUENAS CONDICIONES</v>
          </cell>
        </row>
        <row r="135">
          <cell r="A135" t="str">
            <v>5110010001-009</v>
          </cell>
          <cell r="B135" t="str">
            <v>5110010001-009</v>
          </cell>
          <cell r="C135" t="str">
            <v>511001-05-003</v>
          </cell>
          <cell r="D135" t="str">
            <v>LUIS MANUEL ALEJANDRE VELASCO</v>
          </cell>
          <cell r="E135" t="str">
            <v>SECRETARÍA DE LA TESORERÍA MUNICIPAL</v>
          </cell>
          <cell r="F135" t="str">
            <v>ESCRITORIO L VALENTINI MANUFACTURA ITALIANA MODELO 50694, SOPORTE COLOR NEGRO CON FRNAJA EN PLATA Y BASE COLOR CAFÉ CLARO, DOS CAJONES DEL LADO DERECHO.</v>
          </cell>
          <cell r="G135" t="str">
            <v>PALACIO MUNICIPAL, SN, COL. CENTRO, PRIMER PISO, EN LA OFICINA DE LA SECRETARÍA DE LA TESORERÍA MUNICIPAL, YAHUALICA, HIDALGO.</v>
          </cell>
          <cell r="H135" t="str">
            <v>SM</v>
          </cell>
          <cell r="I135" t="str">
            <v>SM</v>
          </cell>
          <cell r="J135" t="str">
            <v>SN</v>
          </cell>
          <cell r="K135" t="str">
            <v>POSC, 813, 058</v>
          </cell>
          <cell r="L135">
            <v>41121</v>
          </cell>
          <cell r="M135" t="str">
            <v>FAUSTINO BAUTISTA RAMÍREZ</v>
          </cell>
          <cell r="N135">
            <v>2499</v>
          </cell>
          <cell r="O135">
            <v>1978.3750000000002</v>
          </cell>
          <cell r="P135">
            <v>2499</v>
          </cell>
          <cell r="Q135" t="str">
            <v>REGULAR</v>
          </cell>
        </row>
        <row r="136">
          <cell r="A136" t="str">
            <v>5150010001-027</v>
          </cell>
          <cell r="B136" t="str">
            <v>5150010001-027</v>
          </cell>
          <cell r="C136" t="str">
            <v>515001-05-033</v>
          </cell>
          <cell r="D136" t="str">
            <v>LUIS MANUEL ALEJANDRE VELASCO</v>
          </cell>
          <cell r="E136" t="str">
            <v>SECRETARÍA DE LA TESORERÍA MUNICIPAL</v>
          </cell>
          <cell r="F136" t="str">
            <v>HP NOTEBOOK 14 AM009L,8GB RAM INTEL CORE i3, PROCESADOR DE 2GB, 64 BITS, 1TB DISCO DURO. WINDOWS 10.</v>
          </cell>
          <cell r="G136" t="str">
            <v>PALACIO MUNICIPAL, SN, COL. CENTRO, PRIMER PISO, EN LA OFICINA DE LA SECRETARÍA DE LA TESORERÍA MUNICIPAL, YAHUALICA, HIDALGO.</v>
          </cell>
          <cell r="H136" t="str">
            <v>HP</v>
          </cell>
          <cell r="I136" t="str">
            <v>RTL8723BE</v>
          </cell>
          <cell r="J136" t="str">
            <v>TX2-RTL8723BE</v>
          </cell>
          <cell r="K136" t="str">
            <v>A 107</v>
          </cell>
          <cell r="L136">
            <v>42914</v>
          </cell>
          <cell r="M136" t="str">
            <v>FAUSTINO BAUTISTA RAMÍREZ</v>
          </cell>
          <cell r="N136">
            <v>20880</v>
          </cell>
          <cell r="O136">
            <v>20880</v>
          </cell>
          <cell r="P136">
            <v>20880</v>
          </cell>
          <cell r="Q136" t="str">
            <v>BUENAS CONDICIONES</v>
          </cell>
        </row>
        <row r="137">
          <cell r="A137" t="str">
            <v>5150010001-053</v>
          </cell>
          <cell r="B137" t="str">
            <v>5150010001-053</v>
          </cell>
          <cell r="C137" t="str">
            <v>515001-05-053</v>
          </cell>
          <cell r="D137" t="str">
            <v>LUIS MANUEL ALEJANDRE VELASCO</v>
          </cell>
          <cell r="E137" t="str">
            <v>SECRETARÍA DE LA TESORERÍA MUNICIPAL</v>
          </cell>
          <cell r="F137" t="str">
            <v>LAPTOP LENOVO S145, PROCESADOR INTEL CORE I5, DISCO DURO DE 1 TB, MEMORIRA RAM 8GB, DOLBY AUDIO, WINDOWS 10.</v>
          </cell>
          <cell r="G137" t="str">
            <v>PALACIO MUNICIPAL, SN, COL. CENTRO, PRIMER PISO, EN LA OFICINA DE LA SECRETARÍA DE LA TESORERÍA MUNICIPAL, YAHUALICA, HIDALGO.</v>
          </cell>
          <cell r="H137" t="str">
            <v>LENOVO</v>
          </cell>
          <cell r="I137" t="str">
            <v>S145</v>
          </cell>
          <cell r="J137" t="str">
            <v>PF19S0FF</v>
          </cell>
          <cell r="K137">
            <v>235</v>
          </cell>
          <cell r="L137">
            <v>44159</v>
          </cell>
          <cell r="M137" t="str">
            <v>FAUSTINO BAUTISTA RAMÍREZ</v>
          </cell>
          <cell r="N137">
            <v>25512</v>
          </cell>
          <cell r="O137">
            <v>0</v>
          </cell>
          <cell r="P137">
            <v>25512</v>
          </cell>
          <cell r="Q137" t="str">
            <v>BUENAS CONDICIONES</v>
          </cell>
        </row>
        <row r="138">
          <cell r="A138" t="str">
            <v>5150010003-049</v>
          </cell>
          <cell r="B138" t="str">
            <v>5150010003-049</v>
          </cell>
          <cell r="C138" t="str">
            <v>515001-05-041</v>
          </cell>
          <cell r="D138" t="str">
            <v>NANCY LARA MENDIETA</v>
          </cell>
          <cell r="E138" t="str">
            <v>SECRETARÍA DE LA TESORERÍA MUNICIPAL</v>
          </cell>
          <cell r="F138" t="str">
            <v>MULTIFUNCIONAL DE INYECCIÓN, EPSON ECOTANK L575, IMPRESORA, COPIADORA, ESCÁNER Y FAX, SISTEMA DE TANQUES DE TINTA, WIFI, ETHERNET,USB.</v>
          </cell>
          <cell r="G138" t="str">
            <v>PALACIO MUNICIPAL, SN, COL. CENTRO, PRIMER PISO, EN LA OFICINA DE LA SECRETARÍA DE LA TESORERÍA MUNICIPAL, YAHUALICA, HIDALGO.</v>
          </cell>
          <cell r="H138" t="str">
            <v>EPSON</v>
          </cell>
          <cell r="I138" t="str">
            <v>L575</v>
          </cell>
          <cell r="J138" t="str">
            <v>W98Y263184</v>
          </cell>
          <cell r="K138" t="str">
            <v>A 1476</v>
          </cell>
          <cell r="L138">
            <v>43564</v>
          </cell>
          <cell r="M138" t="str">
            <v>FAUSTINO BAUTISTA RAMÍREZ</v>
          </cell>
          <cell r="N138">
            <v>6326</v>
          </cell>
          <cell r="O138">
            <v>2457.652</v>
          </cell>
          <cell r="P138">
            <v>6326</v>
          </cell>
          <cell r="Q138" t="str">
            <v>BUENAS CONDICIONES</v>
          </cell>
        </row>
        <row r="139">
          <cell r="A139" t="str">
            <v>5150010002-030</v>
          </cell>
          <cell r="B139" t="str">
            <v>5150010002-030</v>
          </cell>
          <cell r="C139" t="str">
            <v>515001-05-009</v>
          </cell>
          <cell r="D139" t="str">
            <v>NANCY LARA MENDIETA</v>
          </cell>
          <cell r="E139" t="str">
            <v>SECRETARÍA DE LA TESORERÍA MUNICIPAL</v>
          </cell>
          <cell r="F139" t="str">
            <v>ALL IN ONE HP ONE 205G1 E1-2500 4 GB 500 GB, DVDRW 18.5 FREDOS 1-1-1</v>
          </cell>
          <cell r="G139" t="str">
            <v>PALACIO MUNICIPAL, SN, COL. CENTRO, PRIMER PISO, EN LA OFICINA DE LA SECRETARÍA DE LA TESORERÍA MUNICIPAL, YAHUALICA, HIDALGO.</v>
          </cell>
          <cell r="H139" t="str">
            <v>HP</v>
          </cell>
          <cell r="I139" t="str">
            <v>205G1</v>
          </cell>
          <cell r="J139" t="str">
            <v>4CE4020LB2</v>
          </cell>
          <cell r="K139" t="str">
            <v>A 235</v>
          </cell>
          <cell r="L139">
            <v>41932</v>
          </cell>
          <cell r="M139" t="str">
            <v>FAUSTINO BAUTISTA RAMÍREZ</v>
          </cell>
          <cell r="N139">
            <v>12501.97</v>
          </cell>
          <cell r="O139">
            <v>12500.96557475</v>
          </cell>
          <cell r="P139">
            <v>12501.97</v>
          </cell>
          <cell r="Q139" t="str">
            <v>BUENAS CONDICIONES</v>
          </cell>
        </row>
        <row r="140">
          <cell r="A140" t="str">
            <v>5110010001-016</v>
          </cell>
          <cell r="B140" t="str">
            <v>5110010001-016</v>
          </cell>
          <cell r="C140" t="str">
            <v>511001-05-006</v>
          </cell>
          <cell r="D140" t="str">
            <v>NANCY LARA MENDIETA</v>
          </cell>
          <cell r="E140" t="str">
            <v>SECRETARÍA DE LA TESORERÍA MUNICIPAL</v>
          </cell>
          <cell r="F140" t="str">
            <v xml:space="preserve">ESCRITORIO METALICO DE 1.50 M </v>
          </cell>
          <cell r="G140" t="str">
            <v>PALACIO MUNICIPAL, SN, COL. CENTRO, PRIMER PISO, EN LA OFICINA DE LA SECRETARÍA DE LA TESORERÍA MUNICIPAL, YAHUALICA, HIDALGO.</v>
          </cell>
          <cell r="H140" t="str">
            <v>N/A</v>
          </cell>
          <cell r="I140" t="str">
            <v>N/A</v>
          </cell>
          <cell r="J140" t="str">
            <v>S/N</v>
          </cell>
          <cell r="K140">
            <v>22</v>
          </cell>
          <cell r="L140">
            <v>41309</v>
          </cell>
          <cell r="M140" t="str">
            <v>FAUSTINO BAUTISTA RAMÍREZ</v>
          </cell>
          <cell r="N140">
            <v>2650</v>
          </cell>
          <cell r="O140">
            <v>1963.2083333333333</v>
          </cell>
          <cell r="P140">
            <v>2650</v>
          </cell>
          <cell r="Q140" t="str">
            <v>BUENAS CONDICIONES</v>
          </cell>
        </row>
        <row r="141">
          <cell r="A141" t="str">
            <v>5150010008-004</v>
          </cell>
          <cell r="B141" t="str">
            <v>5150010008-004</v>
          </cell>
          <cell r="C141" t="str">
            <v>515001-05-044</v>
          </cell>
          <cell r="D141" t="str">
            <v>NARCISO ÁVILA MARTÍNEZ</v>
          </cell>
          <cell r="E141" t="str">
            <v>SECRETARÍA DE LA TESORERÍA MUNICIPAL</v>
          </cell>
          <cell r="F141" t="str">
            <v>ÉSCANER DUPLEX HP SCANJET PRO 2000 S1, RESOLUCIÓN DE 600 X 600 DPI, ÉSCANER A COLOR, USB 2.0 COLOR BLANCO.</v>
          </cell>
          <cell r="G141" t="str">
            <v>PALACIO MUNICIPAL, SN, COL. CENTRO, PRIMER PISO, EN LA OFICINA DE LA SECRETARÍA DE LA TESORERÍA MUNICIPAL, YAHUALICA, HIDALGO.</v>
          </cell>
          <cell r="H141" t="str">
            <v>HP</v>
          </cell>
          <cell r="I141" t="str">
            <v>2000 S1</v>
          </cell>
          <cell r="J141" t="str">
            <v>CN92IA10DK</v>
          </cell>
          <cell r="K141" t="str">
            <v>A 1633</v>
          </cell>
          <cell r="L141">
            <v>43672</v>
          </cell>
          <cell r="M141" t="str">
            <v>FAUSTINO BAUTISTA RAMÍREZ</v>
          </cell>
          <cell r="N141">
            <v>12399.99</v>
          </cell>
          <cell r="O141">
            <v>3785.0986124999999</v>
          </cell>
          <cell r="P141">
            <v>12399.99</v>
          </cell>
          <cell r="Q141" t="str">
            <v>BUENAS CONDICIONES</v>
          </cell>
        </row>
        <row r="142">
          <cell r="A142" t="str">
            <v>5110010005-012</v>
          </cell>
          <cell r="B142" t="str">
            <v>5110010005-012</v>
          </cell>
          <cell r="C142" t="str">
            <v>511001-05-031</v>
          </cell>
          <cell r="D142" t="str">
            <v>NARCISO ÁVILA MARTÍNEZ</v>
          </cell>
          <cell r="E142" t="str">
            <v>SECRETARÍA DE LA TESORERÍA MUNICIPAL</v>
          </cell>
          <cell r="F142" t="str">
            <v>SILLA EJECUTIVA COLOR CAFÉ OSCURO FORRADO EN VINIL, IMITACIÓN PIEL, CON CODERAS, BASE DE 5 PATAS.</v>
          </cell>
          <cell r="G142" t="str">
            <v>PALACIO MUNICIPAL, SN, COL. CENTRO, PRIMER PISO, EN LA OFICINA DE LA SECRETARÍA DE LA TESORERÍA MUNICIPAL, YAHUALICA, HIDALGO.</v>
          </cell>
          <cell r="H142" t="str">
            <v>SM</v>
          </cell>
          <cell r="I142" t="str">
            <v>SM</v>
          </cell>
          <cell r="J142" t="str">
            <v>SN</v>
          </cell>
          <cell r="K142" t="str">
            <v>A 219</v>
          </cell>
          <cell r="L142">
            <v>42902</v>
          </cell>
          <cell r="M142" t="str">
            <v>FAUSTINO BAUTISTA RAMÍREZ</v>
          </cell>
          <cell r="N142">
            <v>3986.69</v>
          </cell>
          <cell r="O142">
            <v>1196.0045</v>
          </cell>
          <cell r="P142">
            <v>3986.69</v>
          </cell>
          <cell r="Q142" t="str">
            <v>BUENAS CONDICIONES</v>
          </cell>
        </row>
        <row r="143">
          <cell r="A143" t="str">
            <v>5110010001-007</v>
          </cell>
          <cell r="B143" t="str">
            <v>5110010001-007</v>
          </cell>
          <cell r="C143" t="str">
            <v>511001-05-010</v>
          </cell>
          <cell r="D143" t="str">
            <v>NARCISO ÁVILA MARTÍNEZ</v>
          </cell>
          <cell r="E143" t="str">
            <v>SECRETARÍA DE LA TESORERÍA MUNICIPAL</v>
          </cell>
          <cell r="F143" t="str">
            <v>ESCRITORIO SECRETARIAL: FABRICADO EN LAMINA DE PLASTICO 28 mm DE ESPESOR. MEDIDAS 1.20 X .75 X .75 mts. COLOR CAOBA. MODELO LPE-120. LINEA DECOR. MARC</v>
          </cell>
          <cell r="G143" t="str">
            <v>PALACIO MUNICIPAL, SN, COL. CENTRO, PRIMER PISO, EN LA OFICINA DE LA SECRETARÍA DE LA TESORERÍA MUNICIPAL, YAHUALICA, HIDALGO.</v>
          </cell>
          <cell r="H143" t="str">
            <v>TOP SEATED</v>
          </cell>
          <cell r="I143" t="str">
            <v>LPE-120</v>
          </cell>
          <cell r="J143" t="str">
            <v>S/N</v>
          </cell>
          <cell r="K143">
            <v>241</v>
          </cell>
          <cell r="L143">
            <v>42039</v>
          </cell>
          <cell r="M143" t="str">
            <v>FAUSTINO BAUTISTA RAMÍREZ</v>
          </cell>
          <cell r="N143">
            <v>3761</v>
          </cell>
          <cell r="O143">
            <v>2034.0741666666661</v>
          </cell>
          <cell r="P143">
            <v>3761</v>
          </cell>
          <cell r="Q143" t="str">
            <v>REGULAR</v>
          </cell>
        </row>
        <row r="144">
          <cell r="A144" t="str">
            <v>5150010001-007</v>
          </cell>
          <cell r="B144" t="str">
            <v>5150010001-007</v>
          </cell>
          <cell r="C144" t="str">
            <v>515001-05-011</v>
          </cell>
          <cell r="D144" t="str">
            <v>NORMA IVONNE HERNÁNDEZ MORALES</v>
          </cell>
          <cell r="E144" t="str">
            <v>SECRETARÍA DE LA TESORERÍA MUNICIPAL</v>
          </cell>
          <cell r="F144" t="str">
            <v>NOTEBOOK DEL INSPIRON 14 INTEL CORE CI5-4210U, 4GB, 1TB, DVDRW 14 WIN 8.1 WCAM BT WIFI 1 WTY</v>
          </cell>
          <cell r="G144" t="str">
            <v>PALACIO MUNICIPAL, SN, COL. CENTRO, PRIMER PISO, EN LA OFICINA DE LA SECRETARÍA DE LA TESORERÍA MUNICIPAL, YAHUALICA, HIDALGO.</v>
          </cell>
          <cell r="H144" t="str">
            <v>DELL</v>
          </cell>
          <cell r="I144" t="str">
            <v>INSPIRON 14</v>
          </cell>
          <cell r="J144" t="str">
            <v>4ZBLB12</v>
          </cell>
          <cell r="K144" t="str">
            <v>A 337</v>
          </cell>
          <cell r="L144">
            <v>42075</v>
          </cell>
          <cell r="M144" t="str">
            <v>FAUSTINO BAUTISTA RAMÍREZ</v>
          </cell>
          <cell r="N144">
            <v>17780.48</v>
          </cell>
          <cell r="O144">
            <v>17780.481456000001</v>
          </cell>
          <cell r="P144">
            <v>17780.48</v>
          </cell>
          <cell r="Q144" t="str">
            <v>BUENAS CONDICIONES</v>
          </cell>
        </row>
        <row r="145">
          <cell r="A145" t="str">
            <v>5110010010-005</v>
          </cell>
          <cell r="B145" t="str">
            <v>5110010010-005</v>
          </cell>
          <cell r="C145" t="str">
            <v>511001-05-038</v>
          </cell>
          <cell r="D145" t="str">
            <v>NORMA IVONNE HERNÁNDEZ MORALES</v>
          </cell>
          <cell r="E145" t="str">
            <v>SECRETARÍA DE LA TESORERÍA MUNICIPAL</v>
          </cell>
          <cell r="F145" t="str">
            <v>BANCA FIESOLE CROMADA DE 4 PLAZAS</v>
          </cell>
          <cell r="G145" t="str">
            <v>PALACIO MUNICIPAL, SN, COL. CENTRO, PRIMER PISO, EN LA OFICINA DE LA SECRETARÍA DE LA TESORERÍA MUNICIPAL, YAHUALICA, HIDALGO.</v>
          </cell>
          <cell r="H145" t="str">
            <v>FIESOLE</v>
          </cell>
          <cell r="I145" t="str">
            <v>S/M</v>
          </cell>
          <cell r="J145" t="str">
            <v>S/N</v>
          </cell>
          <cell r="K145" t="str">
            <v>A 861</v>
          </cell>
          <cell r="L145">
            <v>43210</v>
          </cell>
          <cell r="M145" t="str">
            <v>FAUSTINO BAUTISTA RAMÍREZ</v>
          </cell>
          <cell r="N145">
            <v>7699</v>
          </cell>
          <cell r="O145">
            <v>1668.1200000000001</v>
          </cell>
          <cell r="P145">
            <v>7699</v>
          </cell>
          <cell r="Q145" t="str">
            <v>BUENAS CONDICIONES</v>
          </cell>
        </row>
        <row r="146">
          <cell r="A146" t="str">
            <v>5150010001-023</v>
          </cell>
          <cell r="B146" t="str">
            <v>5150010001-023</v>
          </cell>
          <cell r="C146" t="str">
            <v>515001-05-017</v>
          </cell>
          <cell r="D146" t="str">
            <v>NORMA IVONNE HERNÁNDEZ MORALES</v>
          </cell>
          <cell r="E146" t="str">
            <v>SECRETARÍA DE LA TESORERÍA MUNICIPAL</v>
          </cell>
          <cell r="F146" t="str">
            <v>LAPTOP DELL INSPIRON 15 CI5 8GB 1T, INTEL CORE I5 7TH GEN, 2.50GHZ A 2.70GHZ, W 10.</v>
          </cell>
          <cell r="G146" t="str">
            <v>PALACIO MUNICIPAL, SN, COL. CENTRO, PRIMER PISO, EN LA OFICINA DE LA SECRETARÍA DE LA TESORERÍA MUNICIPAL, YAHUALICA, HIDALGO.</v>
          </cell>
          <cell r="H146" t="str">
            <v xml:space="preserve">DELL </v>
          </cell>
          <cell r="I146" t="str">
            <v>INSPIRON 15</v>
          </cell>
          <cell r="J146" t="str">
            <v>53ROQF2</v>
          </cell>
          <cell r="K146" t="str">
            <v>A 37</v>
          </cell>
          <cell r="L146">
            <v>42806</v>
          </cell>
          <cell r="M146" t="str">
            <v>FAUSTINO BAUTISTA RAMÍREZ</v>
          </cell>
          <cell r="N146">
            <v>26679.99</v>
          </cell>
          <cell r="O146">
            <v>26679.990842500003</v>
          </cell>
          <cell r="P146">
            <v>26679.99</v>
          </cell>
          <cell r="Q146" t="str">
            <v>BUENAS CONDICIONES</v>
          </cell>
        </row>
        <row r="147">
          <cell r="A147" t="str">
            <v>5110010001-006</v>
          </cell>
          <cell r="B147" t="str">
            <v>5110010001-006</v>
          </cell>
          <cell r="C147" t="str">
            <v>511001-05-001</v>
          </cell>
          <cell r="D147" t="str">
            <v>NORMA IVONNE HERNÁNDEZ MORALES</v>
          </cell>
          <cell r="E147" t="str">
            <v>SECRETARÍA DE LA TESORERÍA MUNICIPAL</v>
          </cell>
          <cell r="F147" t="str">
            <v>ESCRITORIO DE ASERRIN COMPRIMIDO COLOR CAFÉ CON ESTRUCTURA METALICA COLOR GRIS 1.50M DE LARGO*0.75M DE ANCHO*0.75M DE ALTO, CON DOS CAJONES DE LADO DERECHO.</v>
          </cell>
          <cell r="G147" t="str">
            <v>PALACIO MUNICIPAL, SN, COL. CENTRO, PRIMER PISO, EN LA OFICINA DE LA SECRETARÍA DE LA TESORERÍA MUNICIPAL, YAHUALICA, HIDALGO.</v>
          </cell>
          <cell r="H147" t="str">
            <v>NA</v>
          </cell>
          <cell r="I147" t="str">
            <v>NA</v>
          </cell>
          <cell r="J147" t="str">
            <v>NA</v>
          </cell>
          <cell r="K147" t="str">
            <v>ACTA DE RECONOCIMIENTO</v>
          </cell>
          <cell r="L147">
            <v>39071</v>
          </cell>
          <cell r="M147" t="str">
            <v>FAUSTINO BAUTISTA RAMÍREZ</v>
          </cell>
          <cell r="N147">
            <v>2760</v>
          </cell>
          <cell r="O147">
            <v>2760</v>
          </cell>
          <cell r="P147">
            <v>2760</v>
          </cell>
          <cell r="Q147" t="str">
            <v>REGULAR</v>
          </cell>
        </row>
        <row r="148">
          <cell r="A148" t="str">
            <v>5230010001-041</v>
          </cell>
          <cell r="B148" t="str">
            <v>5230010001-041</v>
          </cell>
          <cell r="C148" t="str">
            <v>523001-05-036</v>
          </cell>
          <cell r="D148" t="str">
            <v>ROGELIO CRUZ PÉREZ</v>
          </cell>
          <cell r="E148" t="str">
            <v>SECRETARÍA DE LA TESORERÍA MUNICIPAL</v>
          </cell>
          <cell r="F148" t="str">
            <v>CAMARA DIGITAL A PRUEBA DE AGUA, CON GPS INTEGRADO, 12.1 MP, PANTALLA LCD 3.0" MODELO VQA072UA, ZOOM DIGITAL 4X, SENSOR DE IMAGEN CMOS, VIDEO 4K UHD, CONECTIVIDAD BLUETOOTH, WIFI, PANTALLA DE 3 PULG.; RESOLUCIÓN DE VIDEO 4K UHD, MEMORIA INTERNA APROX. 473  MB.</v>
          </cell>
          <cell r="G148" t="str">
            <v>PALACIO MUNICIPAL, SN, COL. CENTRO, PRIMER PISO, EN LA OFICINA DE LA SECRETARÍA DE LA TESORERÍA MUNICIPAL, YAHUALICA, HIDALGO.</v>
          </cell>
          <cell r="H148" t="str">
            <v>NIKON</v>
          </cell>
          <cell r="I148" t="str">
            <v>COOLPIX W300 N16D3</v>
          </cell>
          <cell r="J148">
            <v>30000533</v>
          </cell>
          <cell r="K148">
            <v>10442</v>
          </cell>
          <cell r="L148">
            <v>42996</v>
          </cell>
          <cell r="M148" t="str">
            <v>FAUSTINO BAUTISTA RAMÍREZ</v>
          </cell>
          <cell r="N148">
            <v>14307.45</v>
          </cell>
          <cell r="O148">
            <v>13102.051700000002</v>
          </cell>
          <cell r="P148">
            <v>14307.45</v>
          </cell>
          <cell r="Q148" t="str">
            <v>MALAS CONDICIONES</v>
          </cell>
        </row>
        <row r="149">
          <cell r="A149" t="str">
            <v>5150010005-013</v>
          </cell>
          <cell r="B149" t="str">
            <v>5150010005-013</v>
          </cell>
          <cell r="C149" t="str">
            <v>515001-05-035</v>
          </cell>
          <cell r="D149" t="str">
            <v>ROGELIO CRUZ PÉREZ</v>
          </cell>
          <cell r="E149" t="str">
            <v>SECRETARÍA DE LA TESORERÍA MUNICIPAL</v>
          </cell>
          <cell r="F149" t="str">
            <v>DISCO DURO EXTERNO ADATA HM900 DE 4TB, USB 3.0.</v>
          </cell>
          <cell r="G149" t="str">
            <v>PALACIO MUNICIPAL, SN, COL. CENTRO, PRIMER PISO, EN LA OFICINA DE LA SECRETARÍA DE LA TESORERÍA MUNICIPAL, YAHUALICA, HIDALGO.</v>
          </cell>
          <cell r="H149" t="str">
            <v>ADATA</v>
          </cell>
          <cell r="I149" t="str">
            <v>HM900</v>
          </cell>
          <cell r="J149" t="str">
            <v>1H1420052953</v>
          </cell>
          <cell r="K149" t="str">
            <v>A 389</v>
          </cell>
          <cell r="L149">
            <v>42963</v>
          </cell>
          <cell r="M149" t="str">
            <v>FAUSTINO BAUTISTA RAMÍREZ</v>
          </cell>
          <cell r="N149">
            <v>5999</v>
          </cell>
          <cell r="O149">
            <v>5660.0529999999999</v>
          </cell>
          <cell r="P149">
            <v>5999</v>
          </cell>
          <cell r="Q149" t="str">
            <v>BUENAS CONDICIONES</v>
          </cell>
        </row>
        <row r="150">
          <cell r="A150" t="str">
            <v>5150010005-005</v>
          </cell>
          <cell r="B150" t="str">
            <v>5150010005-005</v>
          </cell>
          <cell r="C150" t="str">
            <v>515001-05-028</v>
          </cell>
          <cell r="D150" t="str">
            <v>ROGELIO CRUZ PÉREZ</v>
          </cell>
          <cell r="E150" t="str">
            <v>SECRETARÍA DE LA TESORERÍA MUNICIPAL</v>
          </cell>
          <cell r="F150" t="str">
            <v xml:space="preserve">DISCO DURO ADATA  EXTERNAL HDD 1TB </v>
          </cell>
          <cell r="G150" t="str">
            <v>PALACIO MUNICIPAL, SN, COL. CENTRO, PRIMER PISO, EN LA OFICINA DE LA SECRETARÍA DE LA TESORERÍA MUNICIPAL, YAHUALICA, HIDALGO.</v>
          </cell>
          <cell r="H150" t="str">
            <v>ADATA</v>
          </cell>
          <cell r="I150" t="str">
            <v>HD720-1T</v>
          </cell>
          <cell r="J150" t="str">
            <v>1H5220144269</v>
          </cell>
          <cell r="K150" t="str">
            <v>A 149</v>
          </cell>
          <cell r="L150">
            <v>42870</v>
          </cell>
          <cell r="M150" t="str">
            <v>FAUSTINO BAUTISTA RAMÍREZ</v>
          </cell>
          <cell r="N150">
            <v>3237.5</v>
          </cell>
          <cell r="O150">
            <v>3237.4993750000003</v>
          </cell>
          <cell r="P150">
            <v>3237.5</v>
          </cell>
          <cell r="Q150" t="str">
            <v>BUENAS CONDICIONES</v>
          </cell>
        </row>
        <row r="151">
          <cell r="A151" t="str">
            <v>5150010006-004</v>
          </cell>
          <cell r="B151" t="str">
            <v>5150010006-004</v>
          </cell>
          <cell r="C151" t="str">
            <v>515001-05-027</v>
          </cell>
          <cell r="D151" t="str">
            <v>ROGELIO CRUZ PÉREZ</v>
          </cell>
          <cell r="E151" t="str">
            <v>SECRETARÍA DE LA TESORERÍA MUNICIPAL</v>
          </cell>
          <cell r="F151" t="str">
            <v xml:space="preserve">NOBREAK SOLA BASIC NKBS DE 1000VA 8 CONTACTOS </v>
          </cell>
          <cell r="G151" t="str">
            <v>PALACIO MUNICIPAL, SN, COL. CENTRO, PRIMER PISO, EN LA OFICINA DE LA SECRETARÍA DE LA TESORERÍA MUNICIPAL, YAHUALICA, HIDALGO.</v>
          </cell>
          <cell r="H151" t="str">
            <v xml:space="preserve">SOLA BASIC </v>
          </cell>
          <cell r="I151" t="str">
            <v>NBKS 1000</v>
          </cell>
          <cell r="J151" t="str">
            <v>E16K16385</v>
          </cell>
          <cell r="K151" t="str">
            <v>A 103</v>
          </cell>
          <cell r="L151">
            <v>42851</v>
          </cell>
          <cell r="M151" t="str">
            <v>FAUSTINO BAUTISTA RAMÍREZ</v>
          </cell>
          <cell r="N151">
            <v>2998.99</v>
          </cell>
          <cell r="O151">
            <v>2998.9931199999996</v>
          </cell>
          <cell r="P151">
            <v>2998.99</v>
          </cell>
          <cell r="Q151" t="str">
            <v>BUENAS CONDICIONES</v>
          </cell>
        </row>
        <row r="152">
          <cell r="A152" t="str">
            <v>5150010001-031</v>
          </cell>
          <cell r="B152" t="str">
            <v>5150010001-031</v>
          </cell>
          <cell r="C152" t="str">
            <v>515001-05-047</v>
          </cell>
          <cell r="D152" t="str">
            <v>ROGELIO CRUZ PÉREZ</v>
          </cell>
          <cell r="E152" t="str">
            <v>SECRETARÍA DE LA TESORERÍA MUNICIPAL</v>
          </cell>
          <cell r="F152" t="str">
            <v>LAPTOP DELL INSPIRON 14-3459, PROCESADOR INTEL CORE I5 6200U, MEMORIA DE 6GB DDR3L, DISCO DURO DE 1 TB, PANTALLA DE 14 LED, VIDEO INTEL HD GRAPHICS 520, UNIDAD ÓPTICA NO INCLUIDA, S.O. WINDOWS 10 HOME 64 BITS.</v>
          </cell>
          <cell r="G152" t="str">
            <v>PALACIO MUNICIPAL, SN, COL. CENTRO, PRIMER PISO, EN LA OFICINA DE LA SECRETARÍA DE LA TESORERÍA MUNICIPAL, YAHUALICA, HIDALGO.</v>
          </cell>
          <cell r="H152" t="str">
            <v>DELL</v>
          </cell>
          <cell r="I152" t="str">
            <v>INSPIRON 14-3459</v>
          </cell>
          <cell r="J152" t="str">
            <v>69N4F82</v>
          </cell>
          <cell r="K152" t="str">
            <v>A 337</v>
          </cell>
          <cell r="L152">
            <v>42947</v>
          </cell>
          <cell r="M152" t="str">
            <v>FAUSTINO BAUTISTA RAMÍREZ</v>
          </cell>
          <cell r="N152">
            <v>23569.33</v>
          </cell>
          <cell r="O152">
            <v>22891.708317500001</v>
          </cell>
          <cell r="P152">
            <v>23569.33</v>
          </cell>
          <cell r="Q152" t="str">
            <v>BUENAS CONDICIONES</v>
          </cell>
        </row>
        <row r="153">
          <cell r="A153" t="str">
            <v>5150010003-030</v>
          </cell>
          <cell r="B153" t="str">
            <v>5150010003-030</v>
          </cell>
          <cell r="C153" t="str">
            <v>515001-05-025</v>
          </cell>
          <cell r="D153" t="str">
            <v>ROGELIO CRUZ PÉREZ</v>
          </cell>
          <cell r="E153" t="str">
            <v>SECRETARÍA DE LA TESORERÍA MUNICIPAL</v>
          </cell>
          <cell r="F153" t="str">
            <v>IMPRESORA EPSON PORTATIL WF-100</v>
          </cell>
          <cell r="G153" t="str">
            <v>PALACIO MUNICIPAL, SN, COL. CENTRO, PRIMER PISO, EN LA OFICINA DE LA SECRETARÍA DE LA TESORERÍA MUNICIPAL, YAHUALICA, HIDALGO.</v>
          </cell>
          <cell r="H153" t="str">
            <v>EPSON</v>
          </cell>
          <cell r="I153" t="str">
            <v>B581A</v>
          </cell>
          <cell r="J153" t="str">
            <v>WKHK001087</v>
          </cell>
          <cell r="K153" t="str">
            <v>A 79</v>
          </cell>
          <cell r="L153">
            <v>42836</v>
          </cell>
          <cell r="M153" t="str">
            <v>FAUSTINO BAUTISTA RAMÍREZ</v>
          </cell>
          <cell r="N153">
            <v>12559.2</v>
          </cell>
          <cell r="O153">
            <v>12559.199599999998</v>
          </cell>
          <cell r="P153">
            <v>12559.2</v>
          </cell>
          <cell r="Q153" t="str">
            <v>BUENAS CONDICIONES</v>
          </cell>
        </row>
        <row r="154">
          <cell r="A154" t="str">
            <v>5230010001-013</v>
          </cell>
          <cell r="B154" t="str">
            <v>5230010001-013</v>
          </cell>
          <cell r="C154" t="str">
            <v>523001-05-023</v>
          </cell>
          <cell r="D154" t="str">
            <v>ROGELIO CRUZ PÉREZ</v>
          </cell>
          <cell r="E154" t="str">
            <v>SECRETARÍA DE LA TESORERÍA MUNICIPAL</v>
          </cell>
          <cell r="F154" t="str">
            <v>CAMARA  CANON POWERSHOT D3 0, CON GPS, 12.1 MEGAPIXELES</v>
          </cell>
          <cell r="G154" t="str">
            <v>PALACIO MUNICIPAL, SN, COL. CENTRO, PRIMER PISO, EN LA OFICINA DE LA SECRETARÍA DE LA TESORERÍA MUNICIPAL, YAHUALICA, HIDALGO.</v>
          </cell>
          <cell r="H154" t="str">
            <v>CANON</v>
          </cell>
          <cell r="I154" t="str">
            <v>POWER SHOT D30</v>
          </cell>
          <cell r="J154" t="str">
            <v>272051001093</v>
          </cell>
          <cell r="K154" t="str">
            <v>A 54</v>
          </cell>
          <cell r="L154">
            <v>42826</v>
          </cell>
          <cell r="M154" t="str">
            <v>FAUSTINO BAUTISTA RAMÍREZ</v>
          </cell>
          <cell r="N154">
            <v>13918.84</v>
          </cell>
          <cell r="O154">
            <v>13918.837439999999</v>
          </cell>
          <cell r="P154">
            <v>13918.84</v>
          </cell>
          <cell r="Q154" t="str">
            <v>BUENAS CONDICIONES</v>
          </cell>
        </row>
        <row r="155">
          <cell r="A155" t="str">
            <v>5150010002-038</v>
          </cell>
          <cell r="B155" t="str">
            <v>5150010002-038</v>
          </cell>
          <cell r="C155" t="str">
            <v>515001-05-015</v>
          </cell>
          <cell r="D155" t="str">
            <v>ROGELIO CRUZ PÉREZ</v>
          </cell>
          <cell r="E155" t="str">
            <v>SECRETARÍA DE LA TESORERÍA MUNICIPAL</v>
          </cell>
          <cell r="F155" t="str">
            <v>LENOVO AIO C260, CPU I J1800, RAM 4GB, HDD 1T, DVDRW WINDOWS 8.1 SL, PANTALLA DE 19.52" LED, PROCESADOR INTEL INSIDE, TOUCH.</v>
          </cell>
          <cell r="G155" t="str">
            <v>PALACIO MUNICIPAL, SN, COL. CENTRO, PRIMER PISO, EN LA OFICINA DE LA SECRETARÍA DE LA TESORERÍA MUNICIPAL, YAHUALICA, HIDALGO.</v>
          </cell>
          <cell r="H155" t="str">
            <v>LENOVO</v>
          </cell>
          <cell r="I155" t="str">
            <v>C 260</v>
          </cell>
          <cell r="J155" t="str">
            <v>CS02648376</v>
          </cell>
          <cell r="K155">
            <v>140</v>
          </cell>
          <cell r="L155">
            <v>42607</v>
          </cell>
          <cell r="M155" t="str">
            <v>FAUSTINO BAUTISTA RAMÍREZ</v>
          </cell>
          <cell r="N155">
            <v>11484</v>
          </cell>
          <cell r="O155">
            <v>11483.995999999999</v>
          </cell>
          <cell r="P155">
            <v>11484</v>
          </cell>
          <cell r="Q155" t="str">
            <v>BUENAS CONDICIONES</v>
          </cell>
        </row>
        <row r="156">
          <cell r="A156" t="str">
            <v>5110010001-015</v>
          </cell>
          <cell r="B156" t="str">
            <v>5110010001-015</v>
          </cell>
          <cell r="C156" t="str">
            <v>511001-05-007</v>
          </cell>
          <cell r="D156" t="str">
            <v>ROGELIO CRUZ PÉREZ</v>
          </cell>
          <cell r="E156" t="str">
            <v>SECRETARÍA DE LA TESORERÍA MUNICIPAL</v>
          </cell>
          <cell r="F156" t="str">
            <v xml:space="preserve">ESCRITORIO METALICO DE 1.50 M </v>
          </cell>
          <cell r="G156" t="str">
            <v>PALACIO MUNICIPAL, SN, COL. CENTRO, PRIMER PISO, EN LA OFICINA DE LA SECRETARÍA DE LA TESORERÍA MUNICIPAL, YAHUALICA, HIDALGO.</v>
          </cell>
          <cell r="H156" t="str">
            <v>N/A</v>
          </cell>
          <cell r="I156" t="str">
            <v>N/A</v>
          </cell>
          <cell r="J156" t="str">
            <v>S/N</v>
          </cell>
          <cell r="K156">
            <v>22</v>
          </cell>
          <cell r="L156">
            <v>41309</v>
          </cell>
          <cell r="M156" t="str">
            <v>FAUSTINO BAUTISTA RAMÍREZ</v>
          </cell>
          <cell r="N156">
            <v>2650</v>
          </cell>
          <cell r="O156">
            <v>1963.2083333333333</v>
          </cell>
          <cell r="P156">
            <v>2650</v>
          </cell>
          <cell r="Q156" t="str">
            <v>REGULAR</v>
          </cell>
        </row>
        <row r="157">
          <cell r="A157" t="str">
            <v>5150010001-042</v>
          </cell>
          <cell r="B157" t="str">
            <v>5150010001-042</v>
          </cell>
          <cell r="C157" t="str">
            <v>515001-09-057</v>
          </cell>
          <cell r="D157" t="str">
            <v>ROGELIO CRUZ PÉREZ</v>
          </cell>
          <cell r="E157" t="str">
            <v>SECRETARÍA DE LA TESORERÍA MUNICIPAL</v>
          </cell>
          <cell r="F157" t="str">
            <v>LAPTOP HP 15, PROCESADOR INTEL CORE I5-72000, 7TA GENERACIÓN; SISTEMA OPERATIVO WINDOWS 10 MEMORIA 8GB DDR4 2400 MHZ, GRÁFICOS DE VIDEO; INTEL HP GRAPHICS 620; DISCO DURO DE 1TB 5400 RPM SATA, UNIDAD MULTIMEDIA.</v>
          </cell>
          <cell r="G157" t="str">
            <v>PALACIO MUNICIPAL, SN, COL. CENTRO, PRIMER PISO, EN LA OFICINA DE LA SECRETARÍA DE OBRAS PÚBLICAS, DESARROLLO URBANO, VIVIENDA Y MOVILIDAD., YAHUALICA, HIDALGO.</v>
          </cell>
          <cell r="H157" t="str">
            <v>HP</v>
          </cell>
          <cell r="I157" t="str">
            <v>15-BS015LA</v>
          </cell>
          <cell r="J157" t="str">
            <v>CND8086H02</v>
          </cell>
          <cell r="K157">
            <v>10622</v>
          </cell>
          <cell r="L157">
            <v>43046</v>
          </cell>
          <cell r="M157" t="str">
            <v>FAUSTINO BAUTISTA RAMÍREZ</v>
          </cell>
          <cell r="N157">
            <v>27840</v>
          </cell>
          <cell r="O157">
            <v>23949.360000000001</v>
          </cell>
          <cell r="P157">
            <v>27840</v>
          </cell>
          <cell r="Q157" t="str">
            <v xml:space="preserve">BUENAS CONDICIONES </v>
          </cell>
        </row>
        <row r="158">
          <cell r="A158" t="str">
            <v>5150010001-022</v>
          </cell>
          <cell r="B158" t="str">
            <v>5150010001-022</v>
          </cell>
          <cell r="C158" t="str">
            <v>515001-05-020</v>
          </cell>
          <cell r="D158" t="str">
            <v>SEVERO TAMARIZ ORTIZ</v>
          </cell>
          <cell r="E158" t="str">
            <v>SECRETARÍA DE LA TESORERÍA MUNICIPAL</v>
          </cell>
          <cell r="F158" t="str">
            <v>LAPTOP DELL INSPIRON 15 CI5 8GB 1T, INTEL CORE I5 7TH GEN, 2.50GHZ A 2.70GHZ, W 10.</v>
          </cell>
          <cell r="G158" t="str">
            <v>PALACIO MUNICIPAL, SN, COL. CENTRO, PRIMER PISO, EN LA OFICINA DE LA SECRETARÍA DE LA TESORERÍA MUNICIPAL, YAHUALICA, HIDALGO.</v>
          </cell>
          <cell r="H158" t="str">
            <v xml:space="preserve">DELL </v>
          </cell>
          <cell r="I158" t="str">
            <v>INSPIRON 15</v>
          </cell>
          <cell r="J158" t="str">
            <v>D631QF2</v>
          </cell>
          <cell r="K158" t="str">
            <v>A 38</v>
          </cell>
          <cell r="L158">
            <v>42807</v>
          </cell>
          <cell r="M158" t="str">
            <v>FAUSTINO BAUTISTA RAMÍREZ</v>
          </cell>
          <cell r="N158">
            <v>26679.99</v>
          </cell>
          <cell r="O158">
            <v>26679.990842500003</v>
          </cell>
          <cell r="P158">
            <v>26679.99</v>
          </cell>
          <cell r="Q158" t="str">
            <v>BUENAS CONDICIONES</v>
          </cell>
        </row>
        <row r="159">
          <cell r="A159" t="str">
            <v>5150010008-005</v>
          </cell>
          <cell r="B159" t="str">
            <v>5150010008-005</v>
          </cell>
          <cell r="C159" t="str">
            <v>515001-05-046</v>
          </cell>
          <cell r="D159" t="str">
            <v>SEVERO TAMARIZ ORTIZ</v>
          </cell>
          <cell r="E159" t="str">
            <v>SECRETARÍA DE LA TESORERÍA MUNICIPAL</v>
          </cell>
          <cell r="F159" t="str">
            <v>ÉSCANER WORK FORCE DS-770, CON RESOLUCIÓN DE 600 X 600 DPI, ESCÁNER COLOR, ESCANEADO DÚPLEX, USB 3.0.</v>
          </cell>
          <cell r="G159" t="str">
            <v>PALACIO MUNICIPAL, SN, COL. CENTRO, PRIMER PISO, EN LA OFICINA DE LA SECRETARÍA DE LA TESORERÍA MUNICIPAL, YAHUALICA, HIDALGO.</v>
          </cell>
          <cell r="H159" t="str">
            <v>EPSON</v>
          </cell>
          <cell r="I159" t="str">
            <v>DS-770</v>
          </cell>
          <cell r="J159" t="str">
            <v>X3FX007978</v>
          </cell>
          <cell r="K159" t="str">
            <v>2121 A</v>
          </cell>
          <cell r="L159">
            <v>43994</v>
          </cell>
          <cell r="M159" t="str">
            <v>FAUSTINO BAUTISTA RAMÍREZ</v>
          </cell>
          <cell r="N159">
            <v>19799.990000000002</v>
          </cell>
          <cell r="O159">
            <v>0</v>
          </cell>
          <cell r="P159">
            <v>19799.990000000002</v>
          </cell>
          <cell r="Q159" t="str">
            <v>BUENAS CONDICIONES</v>
          </cell>
        </row>
        <row r="160">
          <cell r="A160" t="str">
            <v>5150010003-050</v>
          </cell>
          <cell r="B160" t="str">
            <v>5150010003-050</v>
          </cell>
          <cell r="C160" t="str">
            <v>515001-05-042</v>
          </cell>
          <cell r="D160" t="str">
            <v>SEVERO TAMARIZ ORTIZ</v>
          </cell>
          <cell r="E160" t="str">
            <v>SECRETARÍA DE LA TESORERÍA MUNICIPAL</v>
          </cell>
          <cell r="F160" t="str">
            <v>MULTIFUNCIONAL DE INYECCIÓN, EPSON ECOTANK L575, IMPRESORA, COPIADORA, ESCÁNER Y FAX, SISTEMA DE TANQUES DE TINTA, WIFI, ETHERNET,USB.</v>
          </cell>
          <cell r="G160" t="str">
            <v>PALACIO MUNICIPAL, SN, COL. CENTRO, PRIMER PISO, EN LA OFICINA DE LA SECRETARÍA DE LA TESORERÍA MUNICIPAL, YAHUALICA, HIDALGO.</v>
          </cell>
          <cell r="H160" t="str">
            <v>EPSON</v>
          </cell>
          <cell r="I160" t="str">
            <v>L575</v>
          </cell>
          <cell r="J160" t="str">
            <v>W98Y321506</v>
          </cell>
          <cell r="K160" t="str">
            <v>A 1584</v>
          </cell>
          <cell r="L160">
            <v>43657</v>
          </cell>
          <cell r="M160" t="str">
            <v>FAUSTINO BAUTISTA RAMÍREZ</v>
          </cell>
          <cell r="N160">
            <v>6800</v>
          </cell>
          <cell r="O160">
            <v>2075.6999999999998</v>
          </cell>
          <cell r="P160">
            <v>6800</v>
          </cell>
          <cell r="Q160" t="str">
            <v>BUENAS CONDICIONES</v>
          </cell>
        </row>
        <row r="161">
          <cell r="A161" t="str">
            <v>5110010005-010</v>
          </cell>
          <cell r="B161" t="str">
            <v>5110010005-010</v>
          </cell>
          <cell r="C161" t="str">
            <v>511001-05-030</v>
          </cell>
          <cell r="D161" t="str">
            <v>SEVERO TAMARIZ ORTIZ</v>
          </cell>
          <cell r="E161" t="str">
            <v>SECRETARÍA DE LA TESORERÍA MUNICIPAL</v>
          </cell>
          <cell r="F161" t="str">
            <v>ESCITORIO DE TRABAJO, COLOR CAOBA CON 3 CAJONES DEL LADO DERECHO Y UN CAJON COMPLETO DEL LADO IZQUIERDO, CON BASE PARA TECLADO</v>
          </cell>
          <cell r="G161" t="str">
            <v>PALACIO MUNICIPAL, SN, COL. CENTRO, PRIMER PISO, EN LA OFICINA DE LA SECRETARÍA DE LA TESORERÍA MUNICIPAL, YAHUALICA, HIDALGO.</v>
          </cell>
          <cell r="H161" t="str">
            <v>N/A</v>
          </cell>
          <cell r="I161" t="str">
            <v>N/A</v>
          </cell>
          <cell r="J161" t="str">
            <v>N/A</v>
          </cell>
          <cell r="K161" t="str">
            <v>A 169</v>
          </cell>
          <cell r="L161">
            <v>42886</v>
          </cell>
          <cell r="M161" t="str">
            <v>FAUSTINO BAUTISTA RAMÍREZ</v>
          </cell>
          <cell r="N161">
            <v>4956.78</v>
          </cell>
          <cell r="O161">
            <v>1528.3454999999999</v>
          </cell>
          <cell r="P161">
            <v>4956.78</v>
          </cell>
          <cell r="Q161" t="str">
            <v>BUENAS CONDICIONES</v>
          </cell>
        </row>
        <row r="162">
          <cell r="A162" t="str">
            <v>5110010003-006</v>
          </cell>
          <cell r="B162" t="str">
            <v>5110010003-006</v>
          </cell>
          <cell r="C162" t="str">
            <v>511001-09-003</v>
          </cell>
          <cell r="D162" t="str">
            <v>CARLOS ENRIQUE ZEPEDA TOLEDO</v>
          </cell>
          <cell r="E162" t="str">
            <v>SECRETARÍA DE OBRAS PÚBLICAS, DESARROLLO URBANO, VIVIENDA Y MOVILIDAD.</v>
          </cell>
          <cell r="F162" t="str">
            <v>ARCHIVERO METALICO REFORZADO DE 4 GAVETAS, COLOR NEGRO, DE 1.50 M DE ALTO, CON SEGURO</v>
          </cell>
          <cell r="G162" t="str">
            <v>PALACIO MUNICIPAL, SN, COL. CENTRO, PRIMER PISO, EN LA OFICINA DE LA SECRETARÍA DE OBRAS PÚBLICAS, DESARROLLO URBANO, VIVIENDA Y MOVILIDAD., YAHUALICA, HIDALGO.</v>
          </cell>
          <cell r="H162" t="str">
            <v>S/M</v>
          </cell>
          <cell r="I162" t="str">
            <v>S/M</v>
          </cell>
          <cell r="J162" t="str">
            <v>S/N</v>
          </cell>
          <cell r="K162">
            <v>22</v>
          </cell>
          <cell r="L162">
            <v>41309</v>
          </cell>
          <cell r="M162" t="str">
            <v>CARLOS ENRIQUE ZEPEDA TOLEDO</v>
          </cell>
          <cell r="N162">
            <v>3230</v>
          </cell>
          <cell r="O162">
            <v>2392.8916666666664</v>
          </cell>
          <cell r="P162">
            <v>3230</v>
          </cell>
          <cell r="Q162" t="str">
            <v>BUENAS CONDICIONES</v>
          </cell>
        </row>
        <row r="163">
          <cell r="A163" t="str">
            <v>5110010003-007</v>
          </cell>
          <cell r="B163" t="str">
            <v>5110010003-007</v>
          </cell>
          <cell r="C163" t="str">
            <v>511001-09-004</v>
          </cell>
          <cell r="D163" t="str">
            <v>CARLOS ENRIQUE ZEPEDA TOLEDO</v>
          </cell>
          <cell r="E163" t="str">
            <v>SECRETARÍA DE OBRAS PÚBLICAS, DESARROLLO URBANO, VIVIENDA Y MOVILIDAD.</v>
          </cell>
          <cell r="F163" t="str">
            <v>ARCHIVERO METALICO REFORZADO DE 4 GAVETAS, COLOR NEGRO, DE 1.50 M DE ALTO, CON SEGURO</v>
          </cell>
          <cell r="G163" t="str">
            <v>PALACIO MUNICIPAL, SN, COL. CENTRO, PRIMER PISO, EN LA OFICINA DE LA SECRETARÍA DE OBRAS PÚBLICAS, DESARROLLO URBANO, VIVIENDA Y MOVILIDAD., YAHUALICA, HIDALGO.</v>
          </cell>
          <cell r="H163" t="str">
            <v>S/M</v>
          </cell>
          <cell r="I163" t="str">
            <v>S/M</v>
          </cell>
          <cell r="J163" t="str">
            <v>S/N</v>
          </cell>
          <cell r="K163">
            <v>22</v>
          </cell>
          <cell r="L163">
            <v>41309</v>
          </cell>
          <cell r="M163" t="str">
            <v>CARLOS ENRIQUE ZEPEDA TOLEDO</v>
          </cell>
          <cell r="N163">
            <v>3230</v>
          </cell>
          <cell r="O163">
            <v>2392.8916666666664</v>
          </cell>
          <cell r="P163">
            <v>3230</v>
          </cell>
          <cell r="Q163" t="str">
            <v>BUENAS CONDICIONES</v>
          </cell>
        </row>
        <row r="164">
          <cell r="A164" t="str">
            <v>5110010011-001</v>
          </cell>
          <cell r="B164" t="str">
            <v>5110010011-001</v>
          </cell>
          <cell r="C164" t="str">
            <v>511001-09-005</v>
          </cell>
          <cell r="D164" t="str">
            <v>CARLOS ENRIQUE ZEPEDA TOLEDO</v>
          </cell>
          <cell r="E164" t="str">
            <v>SECRETARÍA DE OBRAS PÚBLICAS, DESARROLLO URBANO, VIVIENDA Y MOVILIDAD.</v>
          </cell>
          <cell r="F164" t="str">
            <v xml:space="preserve">MODULO EJECUTIVO EN U COLOR CAOBA VINO CON NEGRO, PEDESTAL CON CAJONES, CON LIBRERO DE SOBREPONER </v>
          </cell>
          <cell r="G164" t="str">
            <v>PALACIO MUNICIPAL, SN, COL. CENTRO, PRIMER PISO, EN LA OFICINA DE LA SECRETARÍA DE OBRAS PÚBLICAS, DESARROLLO URBANO, VIVIENDA Y MOVILIDAD., YAHUALICA, HIDALGO.</v>
          </cell>
          <cell r="H164" t="str">
            <v>S/M</v>
          </cell>
          <cell r="I164" t="str">
            <v>S/M</v>
          </cell>
          <cell r="J164" t="str">
            <v>S/N</v>
          </cell>
          <cell r="K164">
            <v>22</v>
          </cell>
          <cell r="L164">
            <v>41309</v>
          </cell>
          <cell r="M164" t="str">
            <v>CARLOS ENRIQUE ZEPEDA TOLEDO</v>
          </cell>
          <cell r="N164">
            <v>10525.95</v>
          </cell>
          <cell r="O164">
            <v>7797.9871250000006</v>
          </cell>
          <cell r="P164">
            <v>10525.95</v>
          </cell>
          <cell r="Q164" t="str">
            <v>BUENAS CONDICIONES</v>
          </cell>
        </row>
        <row r="165">
          <cell r="A165" t="str">
            <v>5110010003-001</v>
          </cell>
          <cell r="B165" t="str">
            <v>5110010003-001</v>
          </cell>
          <cell r="C165" t="str">
            <v>511001-09-019</v>
          </cell>
          <cell r="D165" t="str">
            <v>CARLOS ENRIQUE ZEPEDA TOLEDO</v>
          </cell>
          <cell r="E165" t="str">
            <v>SECRETARÍA DE OBRAS PÚBLICAS, DESARROLLO URBANO, VIVIENDA Y MOVILIDAD.</v>
          </cell>
          <cell r="F165" t="str">
            <v>ARCHIVERO METALICO REFORZADO DE 4 GAVETAS, COLOR NEGRO, DE 1.50 M DE ALTO, CON SEGURO</v>
          </cell>
          <cell r="G165" t="str">
            <v>PALACIO MUNICIPAL, SN, COL. CENTRO, PRIMER PISO, EN LA OFICINA DE LA SECRETARÍA DE OBRAS PÚBLICAS, DESARROLLO URBANO, VIVIENDA Y MOVILIDAD., YAHUALICA, HIDALGO.</v>
          </cell>
          <cell r="H165" t="str">
            <v>S/M</v>
          </cell>
          <cell r="I165" t="str">
            <v>S/M</v>
          </cell>
          <cell r="J165" t="str">
            <v>S/N</v>
          </cell>
          <cell r="K165" t="str">
            <v>E46</v>
          </cell>
          <cell r="L165">
            <v>42052</v>
          </cell>
          <cell r="M165" t="str">
            <v>CARLOS ENRIQUE ZEPEDA TOLEDO</v>
          </cell>
          <cell r="N165">
            <v>3770</v>
          </cell>
          <cell r="O165">
            <v>2025.3277777777776</v>
          </cell>
          <cell r="P165">
            <v>3770</v>
          </cell>
          <cell r="Q165" t="str">
            <v>BUENAS CONDICIONES</v>
          </cell>
        </row>
        <row r="166">
          <cell r="A166" t="str">
            <v>5230010001-035</v>
          </cell>
          <cell r="B166" t="str">
            <v>5230010001-035</v>
          </cell>
          <cell r="C166" t="str">
            <v>523001-09-031</v>
          </cell>
          <cell r="D166" t="str">
            <v>CARLOS ENRIQUE ZEPEDA TOLEDO</v>
          </cell>
          <cell r="E166" t="str">
            <v>SECRETARÍA DE OBRAS PÚBLICAS, DESARROLLO URBANO, VIVIENDA Y MOVILIDAD.</v>
          </cell>
          <cell r="F166" t="str">
            <v>CAMARA DIGITAL A PRUEBA DE AGUA, CON GPS INTEGRADO, 12.1 MP, PANTALLA LCD 3.0" MODELO VQA072UA, ZOOM DIGITAL 4X, SENSOR DE IMAGEN CMOS, VIDEO 4K UHD, CONECTIVIDAD BLUETOOTH, WIFI, PANTALLA DE 3 PULG.; RESOLUCIÓN DE VIDEO 4K UHD, MEMORIA INTERNA APROX. 473  MB.</v>
          </cell>
          <cell r="G166" t="str">
            <v>PALACIO MUNICIPAL, SN, COL. CENTRO, PRIMER PISO, EN LA OFICINA DE LA SECRETARÍA DE OBRAS PÚBLICAS, DESARROLLO URBANO, VIVIENDA Y MOVILIDAD., YAHUALICA, HIDALGO.</v>
          </cell>
          <cell r="H166" t="str">
            <v>NIKON</v>
          </cell>
          <cell r="I166" t="str">
            <v>COOLPIX W300 N16D3</v>
          </cell>
          <cell r="J166">
            <v>32001832</v>
          </cell>
          <cell r="K166">
            <v>10442</v>
          </cell>
          <cell r="L166">
            <v>42996</v>
          </cell>
          <cell r="M166" t="str">
            <v>CARLOS ENRIQUE ZEPEDA TOLEDO</v>
          </cell>
          <cell r="N166">
            <v>14307.45</v>
          </cell>
          <cell r="O166">
            <v>13102.051700000002</v>
          </cell>
          <cell r="P166">
            <v>14307.45</v>
          </cell>
          <cell r="Q166" t="str">
            <v xml:space="preserve">BUENAS CONDICIONES </v>
          </cell>
        </row>
        <row r="167">
          <cell r="A167" t="str">
            <v>5230010001-031</v>
          </cell>
          <cell r="B167" t="str">
            <v>5230010001-031</v>
          </cell>
          <cell r="C167" t="str">
            <v>523001-09-032</v>
          </cell>
          <cell r="D167" t="str">
            <v>CARLOS ENRIQUE ZEPEDA TOLEDO</v>
          </cell>
          <cell r="E167" t="str">
            <v>SECRETARÍA DE OBRAS PÚBLICAS, DESARROLLO URBANO, VIVIENDA Y MOVILIDAD.</v>
          </cell>
          <cell r="F167" t="str">
            <v>CAMARA DIGITAL, CON GPS INTEGRADO, 18.1 MP, PANTALLA LCD 3.0", ZOOM DIGITAL 4X, SENSOR DE IMAGEN MOS, VIDEO 4K UHD, CONECTIVIDAD BLUETOOTH WIFI INTEGRADA CON NFC Y ESTABILIZACIÓN DE IMAGEN ÓPTICA.</v>
          </cell>
          <cell r="G167" t="str">
            <v>PALACIO MUNICIPAL, SN, COL. CENTRO, PRIMER PISO, EN LA OFICINA DE LA SECRETARÍA DE OBRAS PÚBLICAS, DESARROLLO URBANO, VIVIENDA Y MOVILIDAD., YAHUALICA, HIDALGO.</v>
          </cell>
          <cell r="H167" t="str">
            <v>PANASONIC</v>
          </cell>
          <cell r="I167" t="str">
            <v>LUMIX DMC-ZS30</v>
          </cell>
          <cell r="J167" t="str">
            <v>FB3HA001557</v>
          </cell>
          <cell r="K167">
            <v>10442</v>
          </cell>
          <cell r="L167">
            <v>42996</v>
          </cell>
          <cell r="M167" t="str">
            <v>CARLOS ENRIQUE ZEPEDA TOLEDO</v>
          </cell>
          <cell r="N167">
            <v>14307.45</v>
          </cell>
          <cell r="O167">
            <v>13102.051700000002</v>
          </cell>
          <cell r="P167">
            <v>14307.45</v>
          </cell>
          <cell r="Q167" t="str">
            <v xml:space="preserve">BUENAS CONDICIONES </v>
          </cell>
        </row>
        <row r="168">
          <cell r="A168" t="str">
            <v>5150010003-036</v>
          </cell>
          <cell r="B168" t="str">
            <v>5150010003-036</v>
          </cell>
          <cell r="C168" t="str">
            <v>515001-09-039</v>
          </cell>
          <cell r="D168" t="str">
            <v>CARLOS ENRIQUE ZEPEDA TOLEDO</v>
          </cell>
          <cell r="E168" t="str">
            <v>SECRETARÍA DE OBRAS PÚBLICAS, DESARROLLO URBANO, VIVIENDA Y MOVILIDAD.</v>
          </cell>
          <cell r="F168" t="str">
            <v>MULTIFUNCIONAL BROTHER MLFC-L6900DW, LASER ELECTROFOTOGRAFICO, PANTALLA TACTIL A COLOR DE 4.85", TAMAÑO DEL PAPEL HASTA 8.5" X 14", VELOCIDAD DE IMPRESIÓN HASTA 52 PPM, RESOLUCIÓN HASTA 1200X 1200 DPI, MEMORIA DE 1GB, DUPLEX AUTOMATICO.</v>
          </cell>
          <cell r="G168" t="str">
            <v>PALACIO MUNICIPAL, SN, COL. CENTRO, PRIMER PISO, EN LA OFICINA DE LA SECRETARÍA DE OBRAS PÚBLICAS, DESARROLLO URBANO, VIVIENDA Y MOVILIDAD., YAHUALICA, HIDALGO.</v>
          </cell>
          <cell r="H168" t="str">
            <v>BROTHER</v>
          </cell>
          <cell r="I168" t="str">
            <v>MFC-L6900DW</v>
          </cell>
          <cell r="J168" t="str">
            <v>U64209G6N254626</v>
          </cell>
          <cell r="K168">
            <v>10622</v>
          </cell>
          <cell r="L168">
            <v>43046</v>
          </cell>
          <cell r="M168" t="str">
            <v>CARLOS ENRIQUE ZEPEDA TOLEDO</v>
          </cell>
          <cell r="N168">
            <v>37211.64</v>
          </cell>
          <cell r="O168">
            <v>32011.31525</v>
          </cell>
          <cell r="P168">
            <v>37211.64</v>
          </cell>
          <cell r="Q168" t="str">
            <v xml:space="preserve">BUENAS CONDICIONES </v>
          </cell>
        </row>
        <row r="169">
          <cell r="A169" t="str">
            <v>5150010001-042</v>
          </cell>
          <cell r="B169" t="str">
            <v>5150010001-042</v>
          </cell>
          <cell r="C169" t="str">
            <v>515001-09-057</v>
          </cell>
          <cell r="D169" t="str">
            <v>CARLOS ENRIQUE ZEPEDA TOLEDO</v>
          </cell>
          <cell r="E169" t="str">
            <v>SECRETARÍA DE OBRAS PÚBLICAS, DESARROLLO URBANO, VIVIENDA Y MOVILIDAD.</v>
          </cell>
          <cell r="F169" t="str">
            <v>LAPTOP HP 15, PROCESADOR INTEL CORE I5-72000, 7TA GENERACIÓN; SISTEMA OPERATIVO WINDOWS 10 MEMORIA 8GB DDR4 2400 MHZ, GRÁFICOS DE VIDEO; INTEL HP GRAPHICS 620; DISCO DURO DE 1TB 5400 RPM SATA, UNIDAD MULTIMEDIA.</v>
          </cell>
          <cell r="G169" t="str">
            <v>PALACIO MUNICIPAL, SN, COL. CENTRO, PRIMER PISO, EN LA OFICINA DE LA SECRETARÍA DE OBRAS PÚBLICAS, DESARROLLO URBANO, VIVIENDA Y MOVILIDAD., YAHUALICA, HIDALGO.</v>
          </cell>
          <cell r="H169" t="str">
            <v>HP</v>
          </cell>
          <cell r="I169" t="str">
            <v>15-BS015LA</v>
          </cell>
          <cell r="J169" t="str">
            <v>CND8086H02</v>
          </cell>
          <cell r="K169">
            <v>10622</v>
          </cell>
          <cell r="L169">
            <v>43046</v>
          </cell>
          <cell r="M169" t="str">
            <v>CARLOS ENRIQUE ZEPEDA TOLEDO</v>
          </cell>
          <cell r="N169">
            <v>-27840</v>
          </cell>
          <cell r="O169">
            <v>-23949.360000000001</v>
          </cell>
          <cell r="P169">
            <v>-27840</v>
          </cell>
          <cell r="Q169" t="str">
            <v>BAJA 2020 -MALAS CONDICIONES</v>
          </cell>
        </row>
        <row r="170">
          <cell r="A170" t="str">
            <v>5110010006-001</v>
          </cell>
          <cell r="B170" t="str">
            <v>5110010006-001</v>
          </cell>
          <cell r="C170" t="str">
            <v>511001-09-006</v>
          </cell>
          <cell r="D170" t="str">
            <v>DAMIAN HERNÁNDEZ BAUTISTA</v>
          </cell>
          <cell r="E170" t="str">
            <v>SECRETARÍA DE OBRAS PÚBLICAS, DESARROLLO URBANO, VIVIENDA Y MOVILIDAD.</v>
          </cell>
          <cell r="F170" t="str">
            <v xml:space="preserve"> LIBRERO CON ENTREPAÑOS Y PUERTAS EN MADERA  COMPRIMIDA CAFÉ CLARO 2 PUERTAS VERTICAL</v>
          </cell>
          <cell r="G170" t="str">
            <v>PALACIO MUNICIPAL, SN, COL. CENTRO, PRIMER PISO, EN LA OFICINA DE LA SECRETARÍA DE OBRAS PÚBLICAS, DESARROLLO URBANO, VIVIENDA Y MOVILIDAD., YAHUALICA, HIDALGO.</v>
          </cell>
          <cell r="H170" t="str">
            <v>SM</v>
          </cell>
          <cell r="I170" t="str">
            <v>SM</v>
          </cell>
          <cell r="J170" t="str">
            <v>SN</v>
          </cell>
          <cell r="K170">
            <v>22</v>
          </cell>
          <cell r="L170">
            <v>41309</v>
          </cell>
          <cell r="M170" t="str">
            <v>CARLOS ENRIQUE ZEPEDA TOLEDO</v>
          </cell>
          <cell r="N170">
            <v>3399</v>
          </cell>
          <cell r="O170">
            <v>2518.0925000000002</v>
          </cell>
          <cell r="P170">
            <v>3399</v>
          </cell>
          <cell r="Q170" t="str">
            <v>REGULAR</v>
          </cell>
        </row>
        <row r="171">
          <cell r="A171" t="str">
            <v>5110010006-002</v>
          </cell>
          <cell r="B171" t="str">
            <v>5110010006-002</v>
          </cell>
          <cell r="C171" t="str">
            <v>511001-09-007</v>
          </cell>
          <cell r="D171" t="str">
            <v>DAMIAN HERNÁNDEZ BAUTISTA</v>
          </cell>
          <cell r="E171" t="str">
            <v>SECRETARÍA DE OBRAS PÚBLICAS, DESARROLLO URBANO, VIVIENDA Y MOVILIDAD.</v>
          </cell>
          <cell r="F171" t="str">
            <v xml:space="preserve"> LIBRERO CON ENTREPAÑOS Y PUERTAS EN MADERA  COMPRIMIDA CAFÉ CLARO 2 PUERTAS VERTICAL</v>
          </cell>
          <cell r="G171" t="str">
            <v>PALACIO MUNICIPAL, SN, COL. CENTRO, PRIMER PISO, EN LA OFICINA DE LA SECRETARÍA DE OBRAS PÚBLICAS, DESARROLLO URBANO, VIVIENDA Y MOVILIDAD., YAHUALICA, HIDALGO.</v>
          </cell>
          <cell r="H171" t="str">
            <v>SM</v>
          </cell>
          <cell r="I171" t="str">
            <v>SM</v>
          </cell>
          <cell r="J171" t="str">
            <v>SN</v>
          </cell>
          <cell r="K171">
            <v>22</v>
          </cell>
          <cell r="L171">
            <v>41309</v>
          </cell>
          <cell r="M171" t="str">
            <v>CARLOS ENRIQUE ZEPEDA TOLEDO</v>
          </cell>
          <cell r="N171">
            <v>3399</v>
          </cell>
          <cell r="O171">
            <v>2518.0925000000002</v>
          </cell>
          <cell r="P171">
            <v>3399</v>
          </cell>
          <cell r="Q171" t="str">
            <v>REGULAR</v>
          </cell>
        </row>
        <row r="172">
          <cell r="A172" t="str">
            <v>5110010007-001</v>
          </cell>
          <cell r="B172" t="str">
            <v>5110010007-001</v>
          </cell>
          <cell r="C172" t="str">
            <v>511001-09-008</v>
          </cell>
          <cell r="D172" t="str">
            <v>DAMIAN HERNÁNDEZ BAUTISTA</v>
          </cell>
          <cell r="E172" t="str">
            <v>SECRETARÍA DE OBRAS PÚBLICAS, DESARROLLO URBANO, VIVIENDA Y MOVILIDAD.</v>
          </cell>
          <cell r="F172" t="str">
            <v>GABINETE UNIVERSAL REFORZADO. COLOR CAFÉ OSCURO.</v>
          </cell>
          <cell r="G172" t="str">
            <v>PALACIO MUNICIPAL, SN, COL. CENTRO, PRIMER PISO, EN LA OFICINA DE LA SECRETARÍA DE OBRAS PÚBLICAS, DESARROLLO URBANO, VIVIENDA Y MOVILIDAD., YAHUALICA, HIDALGO.</v>
          </cell>
          <cell r="H172" t="str">
            <v>SM</v>
          </cell>
          <cell r="I172" t="str">
            <v>SM</v>
          </cell>
          <cell r="J172" t="str">
            <v>SN</v>
          </cell>
          <cell r="K172">
            <v>22</v>
          </cell>
          <cell r="L172">
            <v>41309</v>
          </cell>
          <cell r="M172" t="str">
            <v>CARLOS ENRIQUE ZEPEDA TOLEDO</v>
          </cell>
          <cell r="N172">
            <v>3400</v>
          </cell>
          <cell r="O172">
            <v>2518.833333333333</v>
          </cell>
          <cell r="P172">
            <v>3400</v>
          </cell>
          <cell r="Q172" t="str">
            <v>REGULAR</v>
          </cell>
        </row>
        <row r="173">
          <cell r="A173" t="str">
            <v>5150010002-022</v>
          </cell>
          <cell r="B173" t="str">
            <v>5150010002-022</v>
          </cell>
          <cell r="C173" t="str">
            <v>515001-09-017</v>
          </cell>
          <cell r="D173" t="str">
            <v>DAMIAN HERNÁNDEZ BAUTISTA</v>
          </cell>
          <cell r="E173" t="str">
            <v>SECRETARÍA DE OBRAS PÚBLICAS, DESARROLLO URBANO, VIVIENDA Y MOVILIDAD.</v>
          </cell>
          <cell r="F173" t="str">
            <v>COMPUTADORA DE ESCRITORIO HP INSPIRION 620, MONITOR DE PANTALLA PLANA, LCD, ANTIREFLEJO DE 20" EN DIAGONAL</v>
          </cell>
          <cell r="G173" t="str">
            <v>PALACIO MUNICIPAL, SN, COL. CENTRO, PRIMER PISO, EN LA OFICINA DE LA SECRETARÍA DE OBRAS PÚBLICAS, DESARROLLO URBANO, VIVIENDA Y MOVILIDAD., YAHUALICA, HIDALGO.</v>
          </cell>
          <cell r="H173" t="str">
            <v>HP</v>
          </cell>
          <cell r="I173" t="str">
            <v>INSPIRION 620</v>
          </cell>
          <cell r="J173" t="str">
            <v>TS00007004</v>
          </cell>
          <cell r="K173">
            <v>95</v>
          </cell>
          <cell r="L173">
            <v>41407</v>
          </cell>
          <cell r="M173" t="str">
            <v>CARLOS ENRIQUE ZEPEDA TOLEDO</v>
          </cell>
          <cell r="N173">
            <v>13195.25</v>
          </cell>
          <cell r="O173">
            <v>13194.245662500003</v>
          </cell>
          <cell r="P173">
            <v>13195.25</v>
          </cell>
          <cell r="Q173" t="str">
            <v>MALAS CONDICIONES</v>
          </cell>
        </row>
        <row r="174">
          <cell r="A174" t="str">
            <v>5150010008-001</v>
          </cell>
          <cell r="B174" t="str">
            <v>5150010008-001</v>
          </cell>
          <cell r="C174" t="str">
            <v>515001-09-026</v>
          </cell>
          <cell r="D174" t="str">
            <v>DAMIAN HERNÁNDEZ BAUTISTA</v>
          </cell>
          <cell r="E174" t="str">
            <v>SECRETARÍA DE OBRAS PÚBLICAS, DESARROLLO URBANO, VIVIENDA Y MOVILIDAD.</v>
          </cell>
          <cell r="F174" t="str">
            <v>ÉSCANER DUPLEX WORK FORCE ES-400 CON RESOLUCIÓN DE 600 X 1200 DPI, ADF, USB 3.0.</v>
          </cell>
          <cell r="G174" t="str">
            <v>PALACIO MUNICIPAL, SN, COL. CENTRO, PRIMER PISO, EN LA OFICINA DE LA SECRETARÍA DE OBRAS PÚBLICAS, DESARROLLO URBANO, VIVIENDA Y MOVILIDAD., YAHUALICA, HIDALGO.</v>
          </cell>
          <cell r="H174" t="str">
            <v>EPSON</v>
          </cell>
          <cell r="I174" t="str">
            <v>ES-400</v>
          </cell>
          <cell r="J174" t="str">
            <v>X2H8001476</v>
          </cell>
          <cell r="K174" t="str">
            <v>A 341</v>
          </cell>
          <cell r="L174">
            <v>42947</v>
          </cell>
          <cell r="M174" t="str">
            <v>CARLOS ENRIQUE ZEPEDA TOLEDO</v>
          </cell>
          <cell r="N174">
            <v>12798.44</v>
          </cell>
          <cell r="O174">
            <v>12430.484590000002</v>
          </cell>
          <cell r="P174">
            <v>12798.44</v>
          </cell>
          <cell r="Q174" t="str">
            <v xml:space="preserve">BUENAS CONDICIONES </v>
          </cell>
        </row>
        <row r="175">
          <cell r="A175" t="str">
            <v>5150010003-039</v>
          </cell>
          <cell r="B175" t="str">
            <v>5150010003-039</v>
          </cell>
          <cell r="C175" t="str">
            <v>515001-09-041</v>
          </cell>
          <cell r="D175" t="str">
            <v>DAMIAN HERNÁNDEZ BAUTISTA</v>
          </cell>
          <cell r="E175" t="str">
            <v>SECRETARÍA DE OBRAS PÚBLICAS, DESARROLLO URBANO, VIVIENDA Y MOVILIDAD.</v>
          </cell>
          <cell r="F175" t="str">
            <v>MULTIFUNCIONAL BROTHER MLFC-L6900DW, LASER ELECTROFOTOGRAFICO, PANTALLA TACTIL A COLOR DE 4.85", TAMAÑO DEL PAPEL HASTA 8.5" X 14", VELOCIDAD DE IMPRESIÓN HASTA 52 PPM, RESOLUCIÓN HASTA 1200X 1200 DPI, MEMORIA DE 1GB, DUPLEX AUTOMATICO.</v>
          </cell>
          <cell r="G175" t="str">
            <v>PALACIO MUNICIPAL, SN, COL. CENTRO, PRIMER PISO, EN LA OFICINA DE LA SECRETARÍA DE OBRAS PÚBLICAS, DESARROLLO URBANO, VIVIENDA Y MOVILIDAD., YAHUALICA, HIDALGO.</v>
          </cell>
          <cell r="H175" t="str">
            <v>BROTHER</v>
          </cell>
          <cell r="I175" t="str">
            <v>MFC-L6900DW</v>
          </cell>
          <cell r="J175" t="str">
            <v>U64209C6N164786</v>
          </cell>
          <cell r="K175">
            <v>10622</v>
          </cell>
          <cell r="L175">
            <v>43046</v>
          </cell>
          <cell r="M175" t="str">
            <v>CARLOS ENRIQUE ZEPEDA TOLEDO</v>
          </cell>
          <cell r="N175">
            <v>37211.64</v>
          </cell>
          <cell r="O175">
            <v>32011.31525</v>
          </cell>
          <cell r="P175">
            <v>37211.64</v>
          </cell>
          <cell r="Q175" t="str">
            <v xml:space="preserve">BUENAS CONDICIONES </v>
          </cell>
        </row>
        <row r="176">
          <cell r="A176" t="str">
            <v>5150010001-032</v>
          </cell>
          <cell r="B176" t="str">
            <v>5150010001-032</v>
          </cell>
          <cell r="C176" t="str">
            <v>515001-09-027</v>
          </cell>
          <cell r="D176" t="str">
            <v>DAMIAN HERNÁNDEZ BAUTISTA</v>
          </cell>
          <cell r="E176" t="str">
            <v>SECRETARÍA DE OBRAS PÚBLICAS, DESARROLLO URBANO, VIVIENDA Y MOVILIDAD.</v>
          </cell>
          <cell r="F176" t="str">
            <v>LAPTOP DELL INSPIRON 15-5567: PROCESADOR INTEL CORE I5 7200U MEMEORIA DE 8GB DDR4, DISCO DE 1TB, PANTALLA DE 15.6 LED, VIDEO INTEL HD GRAPHICS 620, UNIDAD OPTICA DVD R/RW, S.O. WINDOWS 10 HOME.</v>
          </cell>
          <cell r="G176" t="str">
            <v>PALACIO MUNICIPAL, SN, COL. CENTRO, PRIMER PISO, EN LA OFICINA DE LA SECRETARÍA DE OBRAS PÚBLICAS, DESARROLLO URBANO, VIVIENDA Y MOVILIDAD., YAHUALICA, HIDALGO.</v>
          </cell>
          <cell r="H176" t="str">
            <v>DELL</v>
          </cell>
          <cell r="I176" t="str">
            <v>INSPIRON 15-5567</v>
          </cell>
          <cell r="J176" t="str">
            <v>93R0QF2</v>
          </cell>
          <cell r="K176" t="str">
            <v>A 395</v>
          </cell>
          <cell r="L176">
            <v>42965</v>
          </cell>
          <cell r="M176" t="str">
            <v>CARLOS ENRIQUE ZEPEDA TOLEDO</v>
          </cell>
          <cell r="N176">
            <v>23000</v>
          </cell>
          <cell r="O176">
            <v>21700.5</v>
          </cell>
          <cell r="P176">
            <v>23000</v>
          </cell>
          <cell r="Q176" t="str">
            <v>REGULAR</v>
          </cell>
        </row>
        <row r="177">
          <cell r="A177" t="str">
            <v>5150010001-033</v>
          </cell>
          <cell r="B177" t="str">
            <v>5150010001-033</v>
          </cell>
          <cell r="C177" t="str">
            <v>515001-09-028</v>
          </cell>
          <cell r="D177" t="str">
            <v>DAVID EDUARDO HERNÁNDEZ GUZMÁN</v>
          </cell>
          <cell r="E177" t="str">
            <v>SECRETARÍA DE OBRAS PÚBLICAS, DESARROLLO URBANO, VIVIENDA Y MOVILIDAD.</v>
          </cell>
          <cell r="F177" t="str">
            <v>LAPTOP DELL INSPIRON 15-5567: PROCESADOR INTEL CORE I5 7200U MEMEORIA DE 8GB DDR4, DISCO DE 1TB, PANTALLA DE 15.6 LED, VIDEO INTEL HD GRAPHICS 620, UNIDAD OPTICA DVD R/RW, S.O. WINDOWS 10 HOME.</v>
          </cell>
          <cell r="G177" t="str">
            <v>PALACIO MUNICIPAL, SN, COL. CENTRO, PRIMER PISO, EN LA OFICINA DE LA SECRETARÍA DE OBRAS PÚBLICAS, DESARROLLO URBANO, VIVIENDA Y MOVILIDAD., YAHUALICA, HIDALGO.</v>
          </cell>
          <cell r="H177" t="str">
            <v>DELL</v>
          </cell>
          <cell r="I177" t="str">
            <v>INSPIRON 15-5567</v>
          </cell>
          <cell r="J177" t="str">
            <v>C7Y9J22</v>
          </cell>
          <cell r="K177" t="str">
            <v>A 394</v>
          </cell>
          <cell r="L177">
            <v>42965</v>
          </cell>
          <cell r="M177" t="str">
            <v>CARLOS ENRIQUE ZEPEDA TOLEDO</v>
          </cell>
          <cell r="N177">
            <v>23000</v>
          </cell>
          <cell r="O177">
            <v>21700.5</v>
          </cell>
          <cell r="P177">
            <v>23000</v>
          </cell>
          <cell r="Q177" t="str">
            <v xml:space="preserve">BUENAS CONDICIONES </v>
          </cell>
        </row>
        <row r="178">
          <cell r="A178" t="str">
            <v>5150010001-034</v>
          </cell>
          <cell r="B178" t="str">
            <v>5150010001-034</v>
          </cell>
          <cell r="C178" t="str">
            <v>515001-09-030</v>
          </cell>
          <cell r="D178" t="str">
            <v>FERMÍN HERNÁNDEZ HERNÁNDEZ</v>
          </cell>
          <cell r="E178" t="str">
            <v>SECRETARÍA DE OBRAS PÚBLICAS, DESARROLLO URBANO, VIVIENDA Y MOVILIDAD.</v>
          </cell>
          <cell r="F178" t="str">
            <v>LAPTOP DELL INSPIRON 15-3567: PROCESADOR INTEL CORE I5 7200U MEMEORIA DE 8GB DDR4, DISCO DE 1TB, PANTALLA DE 15.6 LED, VIDEO INTEL HD GRAPHICS 620, UNIDAD OPTICA DVD R/RW, S.O. WINDOWS 10 HOME.</v>
          </cell>
          <cell r="G178" t="str">
            <v>PALACIO MUNICIPAL, SN, COL. CENTRO, PRIMER PISO, EN LA OFICINA DE LA SECRETARÍA DE OBRAS PÚBLICAS, DESARROLLO URBANO, VIVIENDA Y MOVILIDAD., YAHUALICA, HIDALGO.</v>
          </cell>
          <cell r="H178" t="str">
            <v>DELL</v>
          </cell>
          <cell r="I178" t="str">
            <v>INSPIRON 15-3567</v>
          </cell>
          <cell r="J178" t="str">
            <v>JFXBLJ2</v>
          </cell>
          <cell r="K178" t="str">
            <v>A 414</v>
          </cell>
          <cell r="L178">
            <v>42978</v>
          </cell>
          <cell r="M178" t="str">
            <v>CARLOS ENRIQUE ZEPEDA TOLEDO</v>
          </cell>
          <cell r="N178">
            <v>23000</v>
          </cell>
          <cell r="O178">
            <v>21700.5</v>
          </cell>
          <cell r="P178">
            <v>23000</v>
          </cell>
          <cell r="Q178" t="str">
            <v xml:space="preserve">BUENAS CONDICIONES </v>
          </cell>
        </row>
        <row r="179">
          <cell r="A179" t="str">
            <v>5150010003-011</v>
          </cell>
          <cell r="B179" t="str">
            <v>5150010003-011</v>
          </cell>
          <cell r="C179" t="str">
            <v>515001-09-017</v>
          </cell>
          <cell r="D179" t="str">
            <v>FERMÍN HERNÁNDEZ HERNÁNDEZ</v>
          </cell>
          <cell r="E179" t="str">
            <v>SECRETARÍA DE OBRAS PÚBLICAS, DESARROLLO URBANO, VIVIENDA Y MOVILIDAD.</v>
          </cell>
          <cell r="F179" t="str">
            <v>IMPRESORA EPSON L210</v>
          </cell>
          <cell r="G179" t="str">
            <v>PALACIO MUNICIPAL, SN, COL. CENTRO, PRIMER PISO, EN LA OFICINA DE LA SECRETARÍA DE OBRAS PÚBLICAS, DESARROLLO URBANO, VIVIENDA Y MOVILIDAD., YAHUALICA, HIDALGO.</v>
          </cell>
          <cell r="H179" t="str">
            <v>EPSON</v>
          </cell>
          <cell r="I179" t="str">
            <v>L210</v>
          </cell>
          <cell r="J179" t="str">
            <v>S25K311893</v>
          </cell>
          <cell r="K179">
            <v>9</v>
          </cell>
          <cell r="L179">
            <v>41835</v>
          </cell>
          <cell r="M179" t="str">
            <v>CARLOS ENRIQUE ZEPEDA TOLEDO</v>
          </cell>
          <cell r="N179">
            <v>-4628.3999999999996</v>
          </cell>
          <cell r="O179">
            <v>-4627.4019200000002</v>
          </cell>
          <cell r="P179">
            <v>-4628.3999999999996</v>
          </cell>
          <cell r="Q179" t="str">
            <v>BAJA 2020 -MALAS CONDICIONES</v>
          </cell>
        </row>
        <row r="180">
          <cell r="A180" t="str">
            <v>5110010005-006</v>
          </cell>
          <cell r="B180" t="str">
            <v>5110010005-006</v>
          </cell>
          <cell r="C180" t="str">
            <v>511001-09-012</v>
          </cell>
          <cell r="D180" t="str">
            <v>JOSÉ ANTONIO RODRÍGUEZ JERÓNIMO</v>
          </cell>
          <cell r="E180" t="str">
            <v>SECRETARÍA DE OBRAS PÚBLICAS, DESARROLLO URBANO, VIVIENDA Y MOVILIDAD.</v>
          </cell>
          <cell r="F180" t="str">
            <v xml:space="preserve"> SILLA SECRETARIAL  COLOR NEGRO EN TAPIZADOS EN VINIL, CON AJUSTE DE ALTURA NEUMATICO, BASE TIPO  ESTRELLA DE 5 PUNTAS GIRATORIA 360° CON </v>
          </cell>
          <cell r="G180" t="str">
            <v>PALACIO MUNICIPAL, SN, COL. CENTRO, PRIMER PISO, EN LA OFICINA DE LA SECRETARÍA DE OBRAS PÚBLICAS, DESARROLLO URBANO, VIVIENDA Y MOVILIDAD., YAHUALICA, HIDALGO.</v>
          </cell>
          <cell r="H180" t="str">
            <v>S/M</v>
          </cell>
          <cell r="I180" t="str">
            <v>S/M</v>
          </cell>
          <cell r="J180" t="str">
            <v>S/N</v>
          </cell>
          <cell r="K180">
            <v>22</v>
          </cell>
          <cell r="L180">
            <v>41309</v>
          </cell>
          <cell r="M180" t="str">
            <v>CARLOS ENRIQUE ZEPEDA TOLEDO</v>
          </cell>
          <cell r="N180">
            <v>2450</v>
          </cell>
          <cell r="O180">
            <v>1815.0416666666665</v>
          </cell>
          <cell r="P180">
            <v>2450</v>
          </cell>
          <cell r="Q180" t="str">
            <v>REGULAR</v>
          </cell>
        </row>
        <row r="181">
          <cell r="A181" t="str">
            <v>5230010001-039</v>
          </cell>
          <cell r="B181" t="str">
            <v>5230010001-039</v>
          </cell>
          <cell r="C181" t="str">
            <v>523001-09-035</v>
          </cell>
          <cell r="D181" t="str">
            <v>JOSÉ ANTONIO RODRÍGUEZ JERÓNIMO</v>
          </cell>
          <cell r="E181" t="str">
            <v>SECRETARÍA DE OBRAS PÚBLICAS, DESARROLLO URBANO, VIVIENDA Y MOVILIDAD.</v>
          </cell>
          <cell r="F181" t="str">
            <v>CAMARA DIGITAL A PRUEBA DE AGUA, CON GPS INTEGRADO, 12.1 MP, PANTALLA LCD 3.0" MODELO VQA072UA, ZOOM DIGITAL 4X, SENSOR DE IMAGEN CMOS, VIDEO 4K UHD, CONECTIVIDAD BLUETOOTH, WIFI, PANTALLA DE 3 PULG.; RESOLUCIÓN DE VIDEO 4K UHD, MEMORIA INTERNA APROX. 473  MB.</v>
          </cell>
          <cell r="G181" t="str">
            <v>PALACIO MUNICIPAL, SN, COL. CENTRO, PRIMER PISO, EN LA OFICINA DE LA SECRETARÍA DE OBRAS PÚBLICAS, DESARROLLO URBANO, VIVIENDA Y MOVILIDAD., YAHUALICA, HIDALGO.</v>
          </cell>
          <cell r="H181" t="str">
            <v>NIKON</v>
          </cell>
          <cell r="I181" t="str">
            <v>COOLPIX W300 N16D3</v>
          </cell>
          <cell r="J181">
            <v>31002287</v>
          </cell>
          <cell r="K181">
            <v>10442</v>
          </cell>
          <cell r="L181">
            <v>42996</v>
          </cell>
          <cell r="M181" t="str">
            <v>CARLOS ENRIQUE ZEPEDA TOLEDO</v>
          </cell>
          <cell r="N181">
            <v>14307.45</v>
          </cell>
          <cell r="O181">
            <v>13102.051700000002</v>
          </cell>
          <cell r="P181">
            <v>14307.45</v>
          </cell>
          <cell r="Q181" t="str">
            <v xml:space="preserve">BUENAS CONDICIONES </v>
          </cell>
        </row>
        <row r="182">
          <cell r="A182" t="str">
            <v>5150010003-042</v>
          </cell>
          <cell r="B182" t="str">
            <v>5150010003-042</v>
          </cell>
          <cell r="C182" t="str">
            <v>515001-09-046</v>
          </cell>
          <cell r="D182" t="str">
            <v>JOSÉ ANTONIO RODRÍGUEZ JERÓNIMO</v>
          </cell>
          <cell r="E182" t="str">
            <v>SECRETARÍA DE OBRAS PÚBLICAS, DESARROLLO URBANO, VIVIENDA Y MOVILIDAD.</v>
          </cell>
          <cell r="F182" t="str">
            <v>IMPRESORA MULTIFUNCIONAL BROTHER MFC-T800W, FAX, SCANER, COPIA, CON CONEXIÓN WIFI.</v>
          </cell>
          <cell r="G182" t="str">
            <v>PALACIO MUNICIPAL, SN, COL. CENTRO, PRIMER PISO, EN LA OFICINA DE LA SECRETARÍA DE OBRAS PÚBLICAS, DESARROLLO URBANO, VIVIENDA Y MOVILIDAD., YAHUALICA, HIDALGO.</v>
          </cell>
          <cell r="H182" t="str">
            <v>BROTHER</v>
          </cell>
          <cell r="I182" t="str">
            <v>MFC-T800W</v>
          </cell>
          <cell r="J182" t="str">
            <v>U64052C7H242574</v>
          </cell>
          <cell r="K182">
            <v>10622</v>
          </cell>
          <cell r="L182">
            <v>43046</v>
          </cell>
          <cell r="M182" t="str">
            <v>CARLOS ENRIQUE ZEPEDA TOLEDO</v>
          </cell>
          <cell r="N182">
            <v>7192.03</v>
          </cell>
          <cell r="O182">
            <v>6186.9408125</v>
          </cell>
          <cell r="P182">
            <v>7192.03</v>
          </cell>
          <cell r="Q182" t="str">
            <v xml:space="preserve">BUENAS CONDICIONES </v>
          </cell>
        </row>
        <row r="183">
          <cell r="A183" t="str">
            <v>5150010001-037</v>
          </cell>
          <cell r="B183" t="str">
            <v>5150010001-037</v>
          </cell>
          <cell r="C183" t="str">
            <v>515001-09-045</v>
          </cell>
          <cell r="D183" t="str">
            <v>JOSÉ ANTONIO RODRÍGUEZ JERÓNIMO</v>
          </cell>
          <cell r="E183" t="str">
            <v>SECRETARÍA DE OBRAS PÚBLICAS, DESARROLLO URBANO, VIVIENDA Y MOVILIDAD.</v>
          </cell>
          <cell r="F183" t="str">
            <v>LAPTOP DELL INSPIRON 15, PROCESADOR INTEL CORE I5-72000, 7TA GENERACIÓN; SISTEMA OPERATIVO WINDOWS 10 MEMORIA 8GB DDR4 2400 MHZ, GRÁFICOS DE VIDEO; INTEL HP GRAPHICS 620; DISCO DURO DE 1TB 5400 RPM SATA, UNIDAD MULTIMEDIA.</v>
          </cell>
          <cell r="G183" t="str">
            <v>PALACIO MUNICIPAL, SN, COL. CENTRO, PRIMER PISO, EN LA OFICINA DE LA SECRETARÍA DE OBRAS PÚBLICAS, DESARROLLO URBANO, VIVIENDA Y MOVILIDAD., YAHUALICA, HIDALGO.</v>
          </cell>
          <cell r="H183" t="str">
            <v>DELL</v>
          </cell>
          <cell r="I183" t="str">
            <v>INSPIRON 15</v>
          </cell>
          <cell r="J183" t="str">
            <v>G6FBNJ2</v>
          </cell>
          <cell r="K183">
            <v>10622</v>
          </cell>
          <cell r="L183">
            <v>43046</v>
          </cell>
          <cell r="M183" t="str">
            <v>CARLOS ENRIQUE ZEPEDA TOLEDO</v>
          </cell>
          <cell r="N183">
            <v>27840</v>
          </cell>
          <cell r="O183">
            <v>23949.360000000001</v>
          </cell>
          <cell r="P183">
            <v>27840</v>
          </cell>
          <cell r="Q183" t="str">
            <v xml:space="preserve">BUENAS CONDICIONES </v>
          </cell>
        </row>
        <row r="184">
          <cell r="A184" t="str">
            <v>5110010005-008</v>
          </cell>
          <cell r="B184" t="str">
            <v>5110010005-008</v>
          </cell>
          <cell r="C184" t="str">
            <v>511001-09-010</v>
          </cell>
          <cell r="D184" t="str">
            <v>JULIO SAEL BAUTISTA LÓPEZ</v>
          </cell>
          <cell r="E184" t="str">
            <v>SECRETARÍA DE OBRAS PÚBLICAS, DESARROLLO URBANO, VIVIENDA Y MOVILIDAD.</v>
          </cell>
          <cell r="F184" t="str">
            <v xml:space="preserve"> SILLA SECRETARIAL  COLOR NEGRO EN TAPIZADOS EN VINIL, CON AJUSTE DE ALTURA NEUMATICO, BASE TIPO  ESTRELLA DE 5 PUNTAS GIRATORIA 360° CON </v>
          </cell>
          <cell r="G184" t="str">
            <v>PALACIO MUNICIPAL, SN, COL. CENTRO, PRIMER PISO, EN LA OFICINA DE LA SECRETARÍA DE OBRAS PÚBLICAS, DESARROLLO URBANO, VIVIENDA Y MOVILIDAD., YAHUALICA, HIDALGO.</v>
          </cell>
          <cell r="H184" t="str">
            <v>S/M</v>
          </cell>
          <cell r="I184" t="str">
            <v>S/M</v>
          </cell>
          <cell r="J184" t="str">
            <v>S/N</v>
          </cell>
          <cell r="K184">
            <v>22</v>
          </cell>
          <cell r="L184">
            <v>41309</v>
          </cell>
          <cell r="M184" t="str">
            <v>CARLOS ENRIQUE ZEPEDA TOLEDO</v>
          </cell>
          <cell r="N184">
            <v>2450</v>
          </cell>
          <cell r="O184">
            <v>1815.0416666666665</v>
          </cell>
          <cell r="P184">
            <v>2450</v>
          </cell>
          <cell r="Q184" t="str">
            <v>REGULAR</v>
          </cell>
        </row>
        <row r="185">
          <cell r="A185" t="str">
            <v>5110010006-004</v>
          </cell>
          <cell r="B185" t="str">
            <v>5110010006-004</v>
          </cell>
          <cell r="C185" t="str">
            <v>511001-09-013</v>
          </cell>
          <cell r="D185" t="str">
            <v>JULIO SAEL BAUTISTA LÓPEZ</v>
          </cell>
          <cell r="E185" t="str">
            <v>SECRETARÍA DE OBRAS PÚBLICAS, DESARROLLO URBANO, VIVIENDA Y MOVILIDAD.</v>
          </cell>
          <cell r="F185" t="str">
            <v xml:space="preserve"> LIBRERO CON ENTREPAÑOS Y PUERTAS EN MADERA  COMPRIMIDA CAFÉ CLARO 2 PUERTAS VERTICAL</v>
          </cell>
          <cell r="G185" t="str">
            <v>PALACIO MUNICIPAL, SN, COL. CENTRO, PRIMER PISO, EN LA OFICINA DE LA SECRETARÍA DE OBRAS PÚBLICAS, DESARROLLO URBANO, VIVIENDA Y MOVILIDAD., YAHUALICA, HIDALGO.</v>
          </cell>
          <cell r="H185" t="str">
            <v>SM</v>
          </cell>
          <cell r="I185" t="str">
            <v>SM</v>
          </cell>
          <cell r="J185" t="str">
            <v>SN</v>
          </cell>
          <cell r="K185">
            <v>22</v>
          </cell>
          <cell r="L185">
            <v>41309</v>
          </cell>
          <cell r="M185" t="str">
            <v>CARLOS ENRIQUE ZEPEDA TOLEDO</v>
          </cell>
          <cell r="N185">
            <v>3399</v>
          </cell>
          <cell r="O185">
            <v>2518.0925000000002</v>
          </cell>
          <cell r="P185">
            <v>3399</v>
          </cell>
          <cell r="Q185" t="str">
            <v>REGULAR</v>
          </cell>
        </row>
        <row r="186">
          <cell r="A186" t="str">
            <v>5230010001-033</v>
          </cell>
          <cell r="B186" t="str">
            <v>5230010001-033</v>
          </cell>
          <cell r="C186" t="str">
            <v>523001-09-037</v>
          </cell>
          <cell r="D186" t="str">
            <v>JULIO SAEL BAUTISTA LÓPEZ</v>
          </cell>
          <cell r="E186" t="str">
            <v>SECRETARÍA DE OBRAS PÚBLICAS, DESARROLLO URBANO, VIVIENDA Y MOVILIDAD.</v>
          </cell>
          <cell r="F186" t="str">
            <v>CAMARA DIGITAL A PRUEBA DE AGUA, CON GPS INTEGRADO, 12.1 MP, PANTALLA LCD 3.0" MODELO VQA072UA, ZOOM DIGITAL 4X, SENSOR DE IMAGEN CMOS, VIDEO 4K UHD, CONECTIVIDAD BLUETOOTH, WIFI, PANTALLA DE 3 PULG.; RESOLUCIÓN DE VIDEO 4K UHD, MEMORIA INTERNA APROX. 473  MB.</v>
          </cell>
          <cell r="G186" t="str">
            <v>PALACIO MUNICIPAL, SN, COL. CENTRO, PRIMER PISO, EN LA OFICINA DE LA SECRETARÍA DE OBRAS PÚBLICAS, DESARROLLO URBANO, VIVIENDA Y MOVILIDAD., YAHUALICA, HIDALGO.</v>
          </cell>
          <cell r="H186" t="str">
            <v>NIKON</v>
          </cell>
          <cell r="I186" t="str">
            <v>COOLPIX W300 N16D3</v>
          </cell>
          <cell r="J186">
            <v>32001827</v>
          </cell>
          <cell r="K186">
            <v>10442</v>
          </cell>
          <cell r="L186">
            <v>42996</v>
          </cell>
          <cell r="M186" t="str">
            <v>CARLOS ENRIQUE ZEPEDA TOLEDO</v>
          </cell>
          <cell r="N186">
            <v>14307.45</v>
          </cell>
          <cell r="O186">
            <v>13102.051700000002</v>
          </cell>
          <cell r="P186">
            <v>14307.45</v>
          </cell>
          <cell r="Q186" t="str">
            <v xml:space="preserve">BUENAS CONDICIONES </v>
          </cell>
        </row>
        <row r="187">
          <cell r="A187" t="str">
            <v>5150010001-040</v>
          </cell>
          <cell r="B187" t="str">
            <v>5150010001-040</v>
          </cell>
          <cell r="C187" t="str">
            <v>515001-09-048</v>
          </cell>
          <cell r="D187" t="str">
            <v>JULIO SAEL BAUTISTA LÓPEZ</v>
          </cell>
          <cell r="E187" t="str">
            <v>SECRETARÍA DE OBRAS PÚBLICAS, DESARROLLO URBANO, VIVIENDA Y MOVILIDAD.</v>
          </cell>
          <cell r="F187" t="str">
            <v>LAPTOP DELL INSPIRON 15, PROCESADOR INTEL CORE I5-72000, 7TA GENERACIÓN; SISTEMA OPERATIVO WINDOWS 10 MEMORIA 8GB DDR4 2400 MHZ, GRÁFICOS DE VIDEO; INTEL HP GRAPHICS 620; DISCO DURO DE 1TB 5400 RPM SATA, UNIDAD MULTIMEDIA.</v>
          </cell>
          <cell r="G187" t="str">
            <v>PALACIO MUNICIPAL, SN, COL. CENTRO, PRIMER PISO, EN LA OFICINA DE LA SECRETARÍA DE OBRAS PÚBLICAS, DESARROLLO URBANO, VIVIENDA Y MOVILIDAD., YAHUALICA, HIDALGO.</v>
          </cell>
          <cell r="H187" t="str">
            <v>DELL</v>
          </cell>
          <cell r="I187" t="str">
            <v>INSPIRON 15</v>
          </cell>
          <cell r="J187" t="str">
            <v>79FBNJ2</v>
          </cell>
          <cell r="K187">
            <v>10622</v>
          </cell>
          <cell r="L187">
            <v>43046</v>
          </cell>
          <cell r="M187" t="str">
            <v>CARLOS ENRIQUE ZEPEDA TOLEDO</v>
          </cell>
          <cell r="N187">
            <v>27840</v>
          </cell>
          <cell r="O187">
            <v>23949.360000000001</v>
          </cell>
          <cell r="P187">
            <v>27840</v>
          </cell>
          <cell r="Q187" t="str">
            <v xml:space="preserve">BUENAS CONDICIONES </v>
          </cell>
        </row>
        <row r="188">
          <cell r="A188" t="str">
            <v>5150010001-041</v>
          </cell>
          <cell r="B188" t="str">
            <v>5150010001-041</v>
          </cell>
          <cell r="C188" t="str">
            <v>515001-09-043</v>
          </cell>
          <cell r="D188" t="str">
            <v>LUIS ÁNGEL TELLEZ ÁLVAREZ</v>
          </cell>
          <cell r="E188" t="str">
            <v>SECRETARÍA DE OBRAS PÚBLICAS, DESARROLLO URBANO, VIVIENDA Y MOVILIDAD.</v>
          </cell>
          <cell r="F188" t="str">
            <v>LAPTOP DELL INSPIRON 15, PROCESADOR INTEL CORE I5-72000, 7TA GENERACIÓN; SISTEMA OPERATIVO WINDOWS 10 MEMORIA 8GB DDR4 2400 MHZ, GRÁFICOS DE VIDEO; INTEL HP GRAPHICS 620; DISCO DURO DE 1TB 5400 RPM SATA, UNIDAD MULTIMEDIA.</v>
          </cell>
          <cell r="G188" t="str">
            <v>PALACIO MUNICIPAL, SN, COL. CENTRO, PRIMER PISO, EN LA OFICINA DE LA SECRETARÍA DE OBRAS PÚBLICAS, DESARROLLO URBANO, VIVIENDA Y MOVILIDAD., YAHUALICA, HIDALGO.</v>
          </cell>
          <cell r="H188" t="str">
            <v>DELL</v>
          </cell>
          <cell r="I188" t="str">
            <v>INSPIRON 15</v>
          </cell>
          <cell r="J188" t="str">
            <v>5BK0QF2</v>
          </cell>
          <cell r="K188">
            <v>10622</v>
          </cell>
          <cell r="L188">
            <v>43046</v>
          </cell>
          <cell r="M188" t="str">
            <v>CARLOS ENRIQUE ZEPEDA TOLEDO</v>
          </cell>
          <cell r="N188">
            <v>27840</v>
          </cell>
          <cell r="O188">
            <v>23949.360000000001</v>
          </cell>
          <cell r="P188">
            <v>27840</v>
          </cell>
          <cell r="Q188" t="str">
            <v xml:space="preserve">BUENAS CONDICIONES </v>
          </cell>
        </row>
        <row r="189">
          <cell r="A189" t="str">
            <v>5150010003-033</v>
          </cell>
          <cell r="B189" t="str">
            <v>5150010003-033</v>
          </cell>
          <cell r="C189" t="str">
            <v>515001-09-029</v>
          </cell>
          <cell r="D189" t="str">
            <v>LUIS MERCEDES RAMÍREZ RAMÍREZ</v>
          </cell>
          <cell r="E189" t="str">
            <v>SECRETARÍA DE OBRAS PÚBLICAS, DESARROLLO URBANO, VIVIENDA Y MOVILIDAD.</v>
          </cell>
          <cell r="F189" t="str">
            <v>MULTIFUNCIONAL DE INYECCIÓN BROTHER MFC-T800W INKBENEFIT, IMPRESORA, COPIADORA, ESCANER Y FAX, SISTEMA DE TANQUE DE TINTA, WI-FI, USB.</v>
          </cell>
          <cell r="G189" t="str">
            <v>PALACIO MUNICIPAL, SN, COL. CENTRO, PRIMER PISO, EN LA OFICINA DE LA SECRETARÍA DE OBRAS PÚBLICAS, DESARROLLO URBANO, VIVIENDA Y MOVILIDAD., YAHUALICA, HIDALGO.</v>
          </cell>
          <cell r="H189" t="str">
            <v xml:space="preserve">BROTHER </v>
          </cell>
          <cell r="I189" t="str">
            <v>MFC-T800W</v>
          </cell>
          <cell r="J189" t="str">
            <v>U64052H6H782540</v>
          </cell>
          <cell r="K189" t="str">
            <v>A 415</v>
          </cell>
          <cell r="L189">
            <v>42978</v>
          </cell>
          <cell r="M189" t="str">
            <v>CARLOS ENRIQUE ZEPEDA TOLEDO</v>
          </cell>
          <cell r="N189">
            <v>6718.41</v>
          </cell>
          <cell r="O189">
            <v>6338.8245699999998</v>
          </cell>
          <cell r="P189">
            <v>6718.41</v>
          </cell>
          <cell r="Q189" t="str">
            <v xml:space="preserve">BUENAS CONDICIONES </v>
          </cell>
        </row>
        <row r="190">
          <cell r="A190" t="str">
            <v>5150010001-038</v>
          </cell>
          <cell r="B190" t="str">
            <v>5150010001-038</v>
          </cell>
          <cell r="C190" t="str">
            <v>515001-09-047</v>
          </cell>
          <cell r="D190" t="str">
            <v>LUIS MERCEDES RAMÍREZ RAMÍREZ</v>
          </cell>
          <cell r="E190" t="str">
            <v>SECRETARÍA DE OBRAS PÚBLICAS, DESARROLLO URBANO, VIVIENDA Y MOVILIDAD.</v>
          </cell>
          <cell r="F190" t="str">
            <v>LAPTOP DELL INSPIRON 15, PROCESADOR INTEL CORE I5-72000, 7TA GENERACIÓN; SISTEMA OPERATIVO WINDOWS 10 MEMORIA 8GB DDR4 2400 MHZ, GRÁFICOS DE VIDEO; INTEL HP GRAPHICS 620; DISCO DURO DE 1TB 5400 RPM SATA, UNIDAD MULTIMEDIA.</v>
          </cell>
          <cell r="G190" t="str">
            <v>PALACIO MUNICIPAL, SN, COL. CENTRO, PRIMER PISO, EN LA OFICINA DE LA SECRETARÍA DE OBRAS PÚBLICAS, DESARROLLO URBANO, VIVIENDA Y MOVILIDAD., YAHUALICA, HIDALGO.</v>
          </cell>
          <cell r="H190" t="str">
            <v>DELL</v>
          </cell>
          <cell r="I190" t="str">
            <v>INSPIRON 15</v>
          </cell>
          <cell r="J190" t="str">
            <v>78FBNJ2</v>
          </cell>
          <cell r="K190">
            <v>10622</v>
          </cell>
          <cell r="L190">
            <v>43046</v>
          </cell>
          <cell r="M190" t="str">
            <v>CARLOS ENRIQUE ZEPEDA TOLEDO</v>
          </cell>
          <cell r="N190">
            <v>27840</v>
          </cell>
          <cell r="O190">
            <v>23949.360000000001</v>
          </cell>
          <cell r="P190">
            <v>27840</v>
          </cell>
          <cell r="Q190" t="str">
            <v xml:space="preserve">BUENAS CONDICIONES </v>
          </cell>
        </row>
        <row r="191">
          <cell r="A191" t="str">
            <v>5230010001-029</v>
          </cell>
          <cell r="B191" t="str">
            <v>5230010001-029</v>
          </cell>
          <cell r="C191" t="str">
            <v>523001-09-036</v>
          </cell>
          <cell r="D191" t="str">
            <v>LUIS MERCEDES RAMÍREZ RAMÍREZ</v>
          </cell>
          <cell r="E191" t="str">
            <v>SECRETARÍA DE OBRAS PÚBLICAS, DESARROLLO URBANO, VIVIENDA Y MOVILIDAD.</v>
          </cell>
          <cell r="F191" t="str">
            <v>CAMARA DIGITAL A PRUEBA DE AGUA, CON GPS INTEGRADO, 12.1 MP, PANTALLA LCD 3.0" MODELO VQA072UA, ZOOM DIGITAL 4X, SENSOR DE IMAGEN CMOS, VIDEO 4K UHD, CONECTIVIDAD BLUETOOTH, WIFI, PANTALLA DE 3 PULG.; RESOLUCIÓN DE VIDEO 4K UHD, MEMORIA INTERNA APROX. 473  MB.</v>
          </cell>
          <cell r="G191" t="str">
            <v>PALACIO MUNICIPAL, SN, COL. CENTRO, PRIMER PISO, EN LA OFICINA DE LA SECRETARÍA DE OBRAS PÚBLICAS, DESARROLLO URBANO, VIVIENDA Y MOVILIDAD., YAHUALICA, HIDALGO.</v>
          </cell>
          <cell r="H191" t="str">
            <v>NIKON</v>
          </cell>
          <cell r="I191" t="str">
            <v>COOLPIX W300 N16D3</v>
          </cell>
          <cell r="J191">
            <v>30001555</v>
          </cell>
          <cell r="K191">
            <v>10442</v>
          </cell>
          <cell r="L191">
            <v>42996</v>
          </cell>
          <cell r="M191" t="str">
            <v>CARLOS ENRIQUE ZEPEDA TOLEDO</v>
          </cell>
          <cell r="N191">
            <v>14307.45</v>
          </cell>
          <cell r="O191">
            <v>13102.051700000002</v>
          </cell>
          <cell r="P191">
            <v>14307.45</v>
          </cell>
          <cell r="Q191" t="str">
            <v xml:space="preserve">BUENAS CONDICIONES </v>
          </cell>
        </row>
        <row r="192">
          <cell r="A192" t="str">
            <v>5150010001-045</v>
          </cell>
          <cell r="B192" t="str">
            <v>5150010001-045</v>
          </cell>
          <cell r="C192" t="str">
            <v>515001-09-040</v>
          </cell>
          <cell r="D192" t="str">
            <v>LUIS MERCEDES RAMÍREZ RAMÍREZ</v>
          </cell>
          <cell r="E192" t="str">
            <v>SECRETARÍA DE OBRAS PÚBLICAS, DESARROLLO URBANO, VIVIENDA Y MOVILIDAD.</v>
          </cell>
          <cell r="F192" t="str">
            <v>DELL ALL IN ONE 23.8",  PROCESADOR CORE I7, PRO WINDOWS, OPTIPLEX, MODELO 7450 AIO SERIES.</v>
          </cell>
          <cell r="G192" t="str">
            <v>PALACIO MUNICIPAL, SN, COL. CENTRO, PRIMER PISO, EN LA OFICINA DE LA SECRETARÍA DE OBRAS PÚBLICAS, DESARROLLO URBANO, VIVIENDA Y MOVILIDAD., YAHUALICA, HIDALGO.</v>
          </cell>
          <cell r="H192" t="str">
            <v>DELL</v>
          </cell>
          <cell r="I192" t="str">
            <v>7450 AIO SERIES</v>
          </cell>
          <cell r="J192" t="str">
            <v>C6KZ7M2</v>
          </cell>
          <cell r="K192">
            <v>10622</v>
          </cell>
          <cell r="L192">
            <v>43046</v>
          </cell>
          <cell r="M192" t="str">
            <v>CARLOS ENRIQUE ZEPEDA TOLEDO</v>
          </cell>
          <cell r="N192">
            <v>44078.84</v>
          </cell>
          <cell r="O192">
            <v>37918.825249999994</v>
          </cell>
          <cell r="P192">
            <v>44078.84</v>
          </cell>
          <cell r="Q192" t="str">
            <v xml:space="preserve">BUENAS CONDICIONES </v>
          </cell>
        </row>
        <row r="193">
          <cell r="A193" t="str">
            <v>5150010001-021</v>
          </cell>
          <cell r="B193" t="str">
            <v>5150010001-021</v>
          </cell>
          <cell r="C193" t="str">
            <v>515001-09-020</v>
          </cell>
          <cell r="D193" t="str">
            <v>MOISÉS SANJUAN MORALES</v>
          </cell>
          <cell r="E193" t="str">
            <v>SECRETARÍA DE OBRAS PÚBLICAS, DESARROLLO URBANO, VIVIENDA Y MOVILIDAD.</v>
          </cell>
          <cell r="F193" t="str">
            <v>LAPTO HP PROBOOK 440 G3</v>
          </cell>
          <cell r="G193" t="str">
            <v>PALACIO MUNICIPAL, SN, COL. CENTRO, PRIMER PISO, EN LA OFICINA DE LA SECRETARÍA DE OBRAS PÚBLICAS, DESARROLLO URBANO, VIVIENDA Y MOVILIDAD., YAHUALICA, HIDALGO.</v>
          </cell>
          <cell r="H193" t="str">
            <v>HP</v>
          </cell>
          <cell r="I193" t="str">
            <v>PROBOOK 440 G3</v>
          </cell>
          <cell r="J193" t="str">
            <v>5CD6470F3L</v>
          </cell>
          <cell r="K193" t="str">
            <v>A 40</v>
          </cell>
          <cell r="L193">
            <v>42806</v>
          </cell>
          <cell r="M193" t="str">
            <v>CARLOS ENRIQUE ZEPEDA TOLEDO</v>
          </cell>
          <cell r="N193">
            <v>27715.86</v>
          </cell>
          <cell r="O193">
            <v>27715.858795000004</v>
          </cell>
          <cell r="P193">
            <v>27715.86</v>
          </cell>
          <cell r="Q193" t="str">
            <v>BUENAS CONDICIONES</v>
          </cell>
        </row>
        <row r="194">
          <cell r="A194" t="str">
            <v>5110010005-005</v>
          </cell>
          <cell r="B194" t="str">
            <v>5110010005-005</v>
          </cell>
          <cell r="C194" t="str">
            <v>511001-09-009</v>
          </cell>
          <cell r="D194" t="str">
            <v>MOISÉS SANJUAN MORALES</v>
          </cell>
          <cell r="E194" t="str">
            <v>SECRETARÍA DE OBRAS PÚBLICAS, DESARROLLO URBANO, VIVIENDA Y MOVILIDAD.</v>
          </cell>
          <cell r="F194" t="str">
            <v xml:space="preserve"> SILLA SECRETARIAL  COLOR NEGRO EN TAPIZADOS EN VINIL, CON AJUSTE DE ALTURA NEUMATICO, BASE TIPO  ESTRELLA DE 5 PUNTAS GIRATORIA 360° CON </v>
          </cell>
          <cell r="G194" t="str">
            <v>PALACIO MUNICIPAL, SN, COL. CENTRO, PRIMER PISO, EN LA OFICINA DE LA SECRETARÍA DE OBRAS PÚBLICAS, DESARROLLO URBANO, VIVIENDA Y MOVILIDAD., YAHUALICA, HIDALGO.</v>
          </cell>
          <cell r="H194" t="str">
            <v>S/M</v>
          </cell>
          <cell r="I194" t="str">
            <v>S/M</v>
          </cell>
          <cell r="J194" t="str">
            <v>S/N</v>
          </cell>
          <cell r="K194">
            <v>22</v>
          </cell>
          <cell r="L194">
            <v>41309</v>
          </cell>
          <cell r="M194" t="str">
            <v>CARLOS ENRIQUE ZEPEDA TOLEDO</v>
          </cell>
          <cell r="N194">
            <v>2450</v>
          </cell>
          <cell r="O194">
            <v>1815.0416666666665</v>
          </cell>
          <cell r="P194">
            <v>2450</v>
          </cell>
          <cell r="Q194" t="str">
            <v>BUENAS CONDICIONES</v>
          </cell>
        </row>
        <row r="195">
          <cell r="A195" t="str">
            <v>5110010007-002</v>
          </cell>
          <cell r="B195" t="str">
            <v>5110010007-002</v>
          </cell>
          <cell r="C195" t="str">
            <v>511001-09-011</v>
          </cell>
          <cell r="D195" t="str">
            <v>MOISÉS SANJUAN MORALES</v>
          </cell>
          <cell r="E195" t="str">
            <v>SECRETARÍA DE OBRAS PÚBLICAS, DESARROLLO URBANO, VIVIENDA Y MOVILIDAD.</v>
          </cell>
          <cell r="F195" t="str">
            <v xml:space="preserve">GABINETE UNIVERSAL REFORZADO. COLOR GRIS </v>
          </cell>
          <cell r="G195" t="str">
            <v>PALACIO MUNICIPAL, SN, COL. CENTRO, PRIMER PISO, EN LA OFICINA DE LA SECRETARÍA DE OBRAS PÚBLICAS, DESARROLLO URBANO, VIVIENDA Y MOVILIDAD., YAHUALICA, HIDALGO.</v>
          </cell>
          <cell r="H195" t="str">
            <v>SM</v>
          </cell>
          <cell r="I195" t="str">
            <v>SM</v>
          </cell>
          <cell r="J195" t="str">
            <v>SN</v>
          </cell>
          <cell r="K195">
            <v>22</v>
          </cell>
          <cell r="L195">
            <v>41309</v>
          </cell>
          <cell r="M195" t="str">
            <v>CARLOS ENRIQUE ZEPEDA TOLEDO</v>
          </cell>
          <cell r="N195">
            <v>3400</v>
          </cell>
          <cell r="O195">
            <v>2518.833333333333</v>
          </cell>
          <cell r="P195">
            <v>3400</v>
          </cell>
          <cell r="Q195" t="str">
            <v>REGULAR</v>
          </cell>
        </row>
        <row r="196">
          <cell r="A196" t="str">
            <v>5110010005-004</v>
          </cell>
          <cell r="B196" t="str">
            <v>5110010005-004</v>
          </cell>
          <cell r="C196" t="str">
            <v>511001-09-014</v>
          </cell>
          <cell r="D196" t="str">
            <v>MOISÉS SANJUAN MORALES</v>
          </cell>
          <cell r="E196" t="str">
            <v>SECRETARÍA DE OBRAS PÚBLICAS, DESARROLLO URBANO, VIVIENDA Y MOVILIDAD.</v>
          </cell>
          <cell r="F196" t="str">
            <v xml:space="preserve"> SILLA SECRETARIAL  COLOR NEGRO EN TAPIZADOS EN VINIL, CON AJUSTE DE ALTURA NEUMATICO, BASE TIPO  ESTRELLA DE 5 PUNTAS GIRATORIA 360° CON </v>
          </cell>
          <cell r="G196" t="str">
            <v>PALACIO MUNICIPAL, SN, COL. CENTRO, PRIMER PISO, EN LA OFICINA DE LA SECRETARÍA DE OBRAS PÚBLICAS, DESARROLLO URBANO, VIVIENDA Y MOVILIDAD., YAHUALICA, HIDALGO.</v>
          </cell>
          <cell r="H196" t="str">
            <v>S/M</v>
          </cell>
          <cell r="I196" t="str">
            <v>S/M</v>
          </cell>
          <cell r="J196" t="str">
            <v>S/N</v>
          </cell>
          <cell r="K196">
            <v>22</v>
          </cell>
          <cell r="L196">
            <v>41309</v>
          </cell>
          <cell r="M196" t="str">
            <v>CARLOS ENRIQUE ZEPEDA TOLEDO</v>
          </cell>
          <cell r="N196">
            <v>2450</v>
          </cell>
          <cell r="O196">
            <v>1815.0416666666665</v>
          </cell>
          <cell r="P196">
            <v>2450</v>
          </cell>
          <cell r="Q196" t="str">
            <v>REGULAR</v>
          </cell>
        </row>
        <row r="197">
          <cell r="A197" t="str">
            <v>5150010005-007</v>
          </cell>
          <cell r="B197" t="str">
            <v>5150010005-007</v>
          </cell>
          <cell r="C197" t="str">
            <v>515001-09-024</v>
          </cell>
          <cell r="D197" t="str">
            <v>MOISÉS SANJUAN MORALES</v>
          </cell>
          <cell r="E197" t="str">
            <v>SECRETARÍA DE OBRAS PÚBLICAS, DESARROLLO URBANO, VIVIENDA Y MOVILIDAD.</v>
          </cell>
          <cell r="F197" t="str">
            <v>DISCO DURO EXTERNO ADATA DASHDRIVE 1TB, HD710-1T, COLOR NEGRO/AMARILLO</v>
          </cell>
          <cell r="G197" t="str">
            <v>PALACIO MUNICIPAL, SN, COL. CENTRO, PRIMER PISO, EN LA OFICINA DE LA SECRETARÍA DE OBRAS PÚBLICAS, DESARROLLO URBANO, VIVIENDA Y MOVILIDAD., YAHUALICA, HIDALGO.</v>
          </cell>
          <cell r="H197" t="str">
            <v>ADATA</v>
          </cell>
          <cell r="I197" t="str">
            <v>HD710-1T</v>
          </cell>
          <cell r="J197" t="str">
            <v>1G4320017704</v>
          </cell>
          <cell r="K197" t="str">
            <v>A 130</v>
          </cell>
          <cell r="L197">
            <v>42861</v>
          </cell>
          <cell r="M197" t="str">
            <v>CARLOS ENRIQUE ZEPEDA TOLEDO</v>
          </cell>
          <cell r="N197">
            <v>3237.5</v>
          </cell>
          <cell r="O197">
            <v>3237.4993750000003</v>
          </cell>
          <cell r="P197">
            <v>3237.5</v>
          </cell>
          <cell r="Q197" t="str">
            <v>BUENAS CONDICIONES</v>
          </cell>
        </row>
        <row r="198">
          <cell r="A198" t="str">
            <v>5150010003-027</v>
          </cell>
          <cell r="B198" t="str">
            <v>5150010003-027</v>
          </cell>
          <cell r="C198" t="str">
            <v>515001-09-025</v>
          </cell>
          <cell r="D198" t="str">
            <v>MOISÉS SANJUAN MORALES</v>
          </cell>
          <cell r="E198" t="str">
            <v>SECRETARÍA DE OBRAS PÚBLICAS, DESARROLLO URBANO, VIVIENDA Y MOVILIDAD.</v>
          </cell>
          <cell r="F198" t="str">
            <v>IMPRESORA BROTHER T500W MULTIFUNCIONAL, A COLOR, 100-120V</v>
          </cell>
          <cell r="G198" t="str">
            <v>PALACIO MUNICIPAL, SN, COL. CENTRO, PRIMER PISO, EN LA OFICINA DE LA SECRETARÍA DE OBRAS PÚBLICAS, DESARROLLO URBANO, VIVIENDA Y MOVILIDAD., YAHUALICA, HIDALGO.</v>
          </cell>
          <cell r="H198" t="str">
            <v xml:space="preserve">BROTHER </v>
          </cell>
          <cell r="I198" t="str">
            <v>DCP-T500W</v>
          </cell>
          <cell r="J198" t="str">
            <v>U64050G6H700251</v>
          </cell>
          <cell r="K198" t="str">
            <v>A 157</v>
          </cell>
          <cell r="L198">
            <v>42876</v>
          </cell>
          <cell r="M198" t="str">
            <v>CARLOS ENRIQUE ZEPEDA TOLEDO</v>
          </cell>
          <cell r="N198">
            <v>8325</v>
          </cell>
          <cell r="O198">
            <v>8325.0012500000012</v>
          </cell>
          <cell r="P198">
            <v>8325</v>
          </cell>
          <cell r="Q198" t="str">
            <v>BUENAS CONDICIONES</v>
          </cell>
        </row>
        <row r="199">
          <cell r="A199" t="str">
            <v>5230010001-036</v>
          </cell>
          <cell r="B199" t="str">
            <v>5230010001-036</v>
          </cell>
          <cell r="C199" t="str">
            <v>523001-09-034</v>
          </cell>
          <cell r="D199" t="str">
            <v>MOISÉS SANJUAN MORALES</v>
          </cell>
          <cell r="E199" t="str">
            <v>SECRETARÍA DE OBRAS PÚBLICAS, DESARROLLO URBANO, VIVIENDA Y MOVILIDAD.</v>
          </cell>
          <cell r="F199" t="str">
            <v>CAMARA DIGITAL A PRUEBA DE AGUA, CON GPS INTEGRADO, 12.1 MP, PANTALLA LCD 3.0" MODELO VQA072UA, ZOOM DIGITAL 4X, SENSOR DE IMAGEN CMOS, VIDEO 4K UHD, CONECTIVIDAD BLUETOOTH, WIFI, PANTALLA DE 3 PULG.; RESOLUCIÓN DE VIDEO 4K UHD, MEMORIA INTERNA APROX. 473  MB.</v>
          </cell>
          <cell r="G199" t="str">
            <v>PALACIO MUNICIPAL, SN, COL. CENTRO, PRIMER PISO, EN LA OFICINA DE LA SECRETARÍA DE OBRAS PÚBLICAS, DESARROLLO URBANO, VIVIENDA Y MOVILIDAD., YAHUALICA, HIDALGO.</v>
          </cell>
          <cell r="H199" t="str">
            <v>NIKON</v>
          </cell>
          <cell r="I199" t="str">
            <v>COOLPIX W300 N16D3</v>
          </cell>
          <cell r="J199">
            <v>32001829</v>
          </cell>
          <cell r="K199">
            <v>10442</v>
          </cell>
          <cell r="L199">
            <v>42996</v>
          </cell>
          <cell r="M199" t="str">
            <v>CARLOS ENRIQUE ZEPEDA TOLEDO</v>
          </cell>
          <cell r="N199">
            <v>14307.45</v>
          </cell>
          <cell r="O199">
            <v>13102.051700000002</v>
          </cell>
          <cell r="P199">
            <v>14307.45</v>
          </cell>
          <cell r="Q199" t="str">
            <v xml:space="preserve">BUENAS CONDICIONES </v>
          </cell>
        </row>
        <row r="200">
          <cell r="A200" t="str">
            <v>5150010003-038</v>
          </cell>
          <cell r="B200" t="str">
            <v>5150010003-038</v>
          </cell>
          <cell r="C200" t="str">
            <v>515001-09-050</v>
          </cell>
          <cell r="D200" t="str">
            <v>MOISÉS SANJUAN MORALES</v>
          </cell>
          <cell r="E200" t="str">
            <v>SECRETARÍA DE OBRAS PÚBLICAS, DESARROLLO URBANO, VIVIENDA Y MOVILIDAD.</v>
          </cell>
          <cell r="F200" t="str">
            <v>MULTIFUNCIONAL BROTHER MLFC-L6900DW, LASER ELECTROFOTOGRAFICO, PANTALLA TACTIL A COLOR DE 4.85", TAMAÑO DEL PAPEL HASTA 8.5" X 14", VELOCIDAD DE IMPRESIÓN HASTA 52 PPM, RESOLUCIÓN HASTA 1200X 1200 DPI, MEMORIA DE 1GB, DUPLEX AUTOMATICO.</v>
          </cell>
          <cell r="G200" t="str">
            <v>PALACIO MUNICIPAL, SN, COL. CENTRO, PRIMER PISO, EN LA OFICINA DE LA SECRETARÍA DE OBRAS PÚBLICAS, DESARROLLO URBANO, VIVIENDA Y MOVILIDAD., YAHUALICA, HIDALGO.</v>
          </cell>
          <cell r="H200" t="str">
            <v>BROTHER</v>
          </cell>
          <cell r="I200" t="str">
            <v>MFC-L6900DW</v>
          </cell>
          <cell r="J200" t="str">
            <v>U64209F7N483437</v>
          </cell>
          <cell r="K200">
            <v>10622</v>
          </cell>
          <cell r="L200">
            <v>43046</v>
          </cell>
          <cell r="M200" t="str">
            <v>CARLOS ENRIQUE ZEPEDA TOLEDO</v>
          </cell>
          <cell r="N200">
            <v>37211.64</v>
          </cell>
          <cell r="O200">
            <v>32011.31525</v>
          </cell>
          <cell r="P200">
            <v>37211.64</v>
          </cell>
          <cell r="Q200" t="str">
            <v xml:space="preserve">BUENAS CONDICIONES </v>
          </cell>
        </row>
        <row r="201">
          <cell r="A201" t="str">
            <v>5150010001-044</v>
          </cell>
          <cell r="B201" t="str">
            <v>5150010001-044</v>
          </cell>
          <cell r="C201" t="str">
            <v>515001-09-049</v>
          </cell>
          <cell r="D201" t="str">
            <v>MOISÉS SANJUAN MORALES</v>
          </cell>
          <cell r="E201" t="str">
            <v>SECRETARÍA DE OBRAS PÚBLICAS, DESARROLLO URBANO, VIVIENDA Y MOVILIDAD.</v>
          </cell>
          <cell r="F201" t="str">
            <v>LAPTOP DELL INSPIRON 15, PROCESADOR INTEL CORE I5-72000, 7TA GENERACIÓN; SISTEMA OPERATIVO WINDOWS 10 MEMORIA 8GB DDR4 2400 MHZ, GRÁFICOS DE VIDEO; INTEL HP GRAPHICS 620; DISCO DURO DE 1TB 5400 RPM SATA, UNIDAD MULTIMEDIA.</v>
          </cell>
          <cell r="G201" t="str">
            <v>PALACIO MUNICIPAL, SN, COL. CENTRO, PRIMER PISO, EN LA OFICINA DE LA SECRETARÍA DE OBRAS PÚBLICAS, DESARROLLO URBANO, VIVIENDA Y MOVILIDAD., YAHUALICA, HIDALGO.</v>
          </cell>
          <cell r="H201" t="str">
            <v>DELL</v>
          </cell>
          <cell r="I201" t="str">
            <v>INSPIRON 15</v>
          </cell>
          <cell r="J201" t="str">
            <v>C1R0QF2</v>
          </cell>
          <cell r="K201">
            <v>10622</v>
          </cell>
          <cell r="L201">
            <v>43046</v>
          </cell>
          <cell r="M201" t="str">
            <v>CARLOS ENRIQUE ZEPEDA TOLEDO</v>
          </cell>
          <cell r="N201">
            <v>27840</v>
          </cell>
          <cell r="O201">
            <v>23949.360000000001</v>
          </cell>
          <cell r="P201">
            <v>27840</v>
          </cell>
          <cell r="Q201" t="str">
            <v xml:space="preserve">BUENAS CONDICIONES </v>
          </cell>
        </row>
        <row r="202">
          <cell r="A202" t="str">
            <v>5150010007-002</v>
          </cell>
          <cell r="B202" t="str">
            <v>5150010007-002</v>
          </cell>
          <cell r="C202" t="str">
            <v>515001-09-051</v>
          </cell>
          <cell r="D202" t="str">
            <v>MOISÉS SANJUAN MORALES</v>
          </cell>
          <cell r="E202" t="str">
            <v>SECRETARÍA DE OBRAS PÚBLICAS, DESARROLLO URBANO, VIVIENDA Y MOVILIDAD.</v>
          </cell>
          <cell r="F202" t="str">
            <v>PLOTTER DE 44" DE DOBLE ROLLO CON APILADOR DE ALTA CAPACIDAD</v>
          </cell>
          <cell r="G202" t="str">
            <v>PALACIO MUNICIPAL, SN, COL. CENTRO, PRIMER PISO, EN LA OFICINA DE LA SECRETARÍA DE OBRAS PÚBLICAS, DESARROLLO URBANO, VIVIENDA Y MOVILIDAD., YAHUALICA, HIDALGO.</v>
          </cell>
          <cell r="H202" t="str">
            <v>CANON</v>
          </cell>
          <cell r="I202" t="str">
            <v>IPF850</v>
          </cell>
          <cell r="J202" t="str">
            <v>AAPP0364</v>
          </cell>
          <cell r="K202">
            <v>10622</v>
          </cell>
          <cell r="L202">
            <v>43046</v>
          </cell>
          <cell r="M202" t="str">
            <v>CARLOS ENRIQUE ZEPEDA TOLEDO</v>
          </cell>
          <cell r="N202">
            <v>435200.03</v>
          </cell>
          <cell r="O202">
            <v>385469.94081250002</v>
          </cell>
          <cell r="P202">
            <v>435200.03</v>
          </cell>
          <cell r="Q202" t="str">
            <v>BUENAS CONDICIONES</v>
          </cell>
        </row>
        <row r="203">
          <cell r="A203" t="str">
            <v>5150010001-036</v>
          </cell>
          <cell r="B203" t="str">
            <v>5150010001-036</v>
          </cell>
          <cell r="C203" t="str">
            <v>515001-09-052</v>
          </cell>
          <cell r="D203" t="str">
            <v>PEDRO ÁVILA MARTÍNEZ</v>
          </cell>
          <cell r="E203" t="str">
            <v>SECRETARÍA DE OBRAS PÚBLICAS, DESARROLLO URBANO, VIVIENDA Y MOVILIDAD.</v>
          </cell>
          <cell r="F203" t="str">
            <v>LAPTOP DELL INSPIRON 15, PROCESADOR INTEL CORE I5-72000, 7TA GENERACIÓN; SISTEMA OPERATIVO WINDOWS 10 MEMORIA 8GB DDR4 2400 MHZ, GRÁFICOS DE VIDEO; INTEL HP GRAPHICS 620; DISCO DURO DE 1TB 5400 RPM SATA, UNIDAD MULTIMEDIA.</v>
          </cell>
          <cell r="G203" t="str">
            <v>PALACIO MUNICIPAL, SN, COL. CENTRO, PRIMER PISO, EN LA OFICINA DE LA SECRETARÍA DE OBRAS PÚBLICAS, DESARROLLO URBANO, VIVIENDA Y MOVILIDAD., YAHUALICA, HIDALGO.</v>
          </cell>
          <cell r="H203" t="str">
            <v>DELL</v>
          </cell>
          <cell r="I203" t="str">
            <v>INSPIRON 15</v>
          </cell>
          <cell r="J203" t="str">
            <v>C8FBNJ2</v>
          </cell>
          <cell r="K203">
            <v>10622</v>
          </cell>
          <cell r="L203">
            <v>43046</v>
          </cell>
          <cell r="M203" t="str">
            <v>CARLOS ENRIQUE ZEPEDA TOLEDO</v>
          </cell>
          <cell r="N203">
            <v>27840</v>
          </cell>
          <cell r="O203">
            <v>23949.360000000001</v>
          </cell>
          <cell r="P203">
            <v>27840</v>
          </cell>
          <cell r="Q203" t="str">
            <v xml:space="preserve">BUENAS CONDICIONES </v>
          </cell>
        </row>
        <row r="204">
          <cell r="A204" t="str">
            <v>5110010001-012</v>
          </cell>
          <cell r="B204" t="str">
            <v>5110010001-012</v>
          </cell>
          <cell r="C204" t="str">
            <v>511001-09-001</v>
          </cell>
          <cell r="D204" t="str">
            <v>PEDRO ÁVILA MARTÍNEZ</v>
          </cell>
          <cell r="E204" t="str">
            <v>SECRETARÍA DE OBRAS PÚBLICAS, DESARROLLO URBANO, VIVIENDA Y MOVILIDAD.</v>
          </cell>
          <cell r="F204" t="str">
            <v>ESCRITORIO DE ASERRIN COMPRIMIDO COLOR CAFÉ CON ESTRUCTURA METALICA COLOR GRIS 1.53M DE LARGO*0.75M DE ANCHO*0.75M DE ALTO, CON DOS CAJONES DE LADO DERECHO.</v>
          </cell>
          <cell r="G204" t="str">
            <v>PALACIO MUNICIPAL, SN, COL. CENTRO, PRIMER PISO, EN LA OFICINA DE LA SECRETARÍA DE OBRAS PÚBLICAS, DESARROLLO URBANO, VIVIENDA Y MOVILIDAD., YAHUALICA, HIDALGO.</v>
          </cell>
          <cell r="H204" t="str">
            <v>S/M</v>
          </cell>
          <cell r="I204" t="str">
            <v>S/M</v>
          </cell>
          <cell r="J204" t="str">
            <v>S/N</v>
          </cell>
          <cell r="K204" t="str">
            <v>ACTA DE RECONOCIMIENTO</v>
          </cell>
          <cell r="L204">
            <v>39071</v>
          </cell>
          <cell r="M204" t="str">
            <v>CARLOS ENRIQUE ZEPEDA TOLEDO</v>
          </cell>
          <cell r="N204">
            <v>3017.5</v>
          </cell>
          <cell r="O204">
            <v>3016.5</v>
          </cell>
          <cell r="P204">
            <v>3017.5</v>
          </cell>
          <cell r="Q204" t="str">
            <v>BUENAS CONDICIONES</v>
          </cell>
        </row>
        <row r="205">
          <cell r="A205" t="str">
            <v>5110010005-007</v>
          </cell>
          <cell r="B205" t="str">
            <v>5110010005-007</v>
          </cell>
          <cell r="C205" t="str">
            <v>511001-09-015</v>
          </cell>
          <cell r="D205" t="str">
            <v>PEDRO ÁVILA MARTÍNEZ</v>
          </cell>
          <cell r="E205" t="str">
            <v>SECRETARÍA DE OBRAS PÚBLICAS, DESARROLLO URBANO, VIVIENDA Y MOVILIDAD.</v>
          </cell>
          <cell r="F205" t="str">
            <v xml:space="preserve"> SILLA SECRETARIAL  COLOR NEGRO EN TAPIZADOS EN VINIL, CON AJUSTE DE ALTURA NEUMATICO, BASE TIPO  ESTRELLA DE 5 PUNTAS GIRATORIA 360° CON </v>
          </cell>
          <cell r="G205" t="str">
            <v>PALACIO MUNICIPAL, SN, COL. CENTRO, PRIMER PISO, EN LA OFICINA DE LA SECRETARÍA DE OBRAS PÚBLICAS, DESARROLLO URBANO, VIVIENDA Y MOVILIDAD., YAHUALICA, HIDALGO.</v>
          </cell>
          <cell r="H205" t="str">
            <v>S/M</v>
          </cell>
          <cell r="I205" t="str">
            <v>S/M</v>
          </cell>
          <cell r="J205" t="str">
            <v>S/N</v>
          </cell>
          <cell r="K205">
            <v>22</v>
          </cell>
          <cell r="L205">
            <v>41309</v>
          </cell>
          <cell r="M205" t="str">
            <v>CARLOS ENRIQUE ZEPEDA TOLEDO</v>
          </cell>
          <cell r="N205">
            <v>2450</v>
          </cell>
          <cell r="O205">
            <v>1815.0416666666665</v>
          </cell>
          <cell r="P205">
            <v>2450</v>
          </cell>
          <cell r="Q205" t="str">
            <v>BUENAS CONDICIONES</v>
          </cell>
        </row>
        <row r="206">
          <cell r="A206" t="str">
            <v>5110010006-003</v>
          </cell>
          <cell r="B206" t="str">
            <v>5110010006-003</v>
          </cell>
          <cell r="C206" t="str">
            <v>511001-09-016</v>
          </cell>
          <cell r="D206" t="str">
            <v>PEDRO ÁVILA MARTÍNEZ</v>
          </cell>
          <cell r="E206" t="str">
            <v>SECRETARÍA DE OBRAS PÚBLICAS, DESARROLLO URBANO, VIVIENDA Y MOVILIDAD.</v>
          </cell>
          <cell r="F206" t="str">
            <v xml:space="preserve"> LIBRERO CON ENTREPAÑOS Y PUERTAS EN MADERA  COMPRIMIDA CAFÉ CLARO 2 PUERTAS VERTICAL</v>
          </cell>
          <cell r="G206" t="str">
            <v>PALACIO MUNICIPAL, SN, COL. CENTRO, PRIMER PISO, EN LA OFICINA DE LA SECRETARÍA DE OBRAS PÚBLICAS, DESARROLLO URBANO, VIVIENDA Y MOVILIDAD., YAHUALICA, HIDALGO.</v>
          </cell>
          <cell r="H206" t="str">
            <v>SM</v>
          </cell>
          <cell r="I206" t="str">
            <v>SM</v>
          </cell>
          <cell r="J206" t="str">
            <v>SN</v>
          </cell>
          <cell r="K206">
            <v>22</v>
          </cell>
          <cell r="L206">
            <v>41309</v>
          </cell>
          <cell r="M206" t="str">
            <v>CARLOS ENRIQUE ZEPEDA TOLEDO</v>
          </cell>
          <cell r="N206">
            <v>3399</v>
          </cell>
          <cell r="O206">
            <v>2518.0925000000002</v>
          </cell>
          <cell r="P206">
            <v>3399</v>
          </cell>
          <cell r="Q206" t="str">
            <v>BUENAS CONDICIONES</v>
          </cell>
        </row>
        <row r="207">
          <cell r="A207" t="str">
            <v>5230010001-038</v>
          </cell>
          <cell r="B207" t="str">
            <v>5230010001-038</v>
          </cell>
          <cell r="C207" t="str">
            <v>523001-09-038</v>
          </cell>
          <cell r="D207" t="str">
            <v>PEDRO ÁVILA MARTÍNEZ</v>
          </cell>
          <cell r="E207" t="str">
            <v>SECRETARÍA DE OBRAS PÚBLICAS, DESARROLLO URBANO, VIVIENDA Y MOVILIDAD.</v>
          </cell>
          <cell r="F207" t="str">
            <v>CAMARA DIGITAL A PRUEBA DE AGUA, CON GPS INTEGRADO, 12.1 MP, PANTALLA LCD 3.0" MODELO VQA072UA, ZOOM DIGITAL 4X, SENSOR DE IMAGEN CMOS, VIDEO 4K UHD, CONECTIVIDAD BLUETOOTH, WIFI, PANTALLA DE 3 PULG.; RESOLUCIÓN DE VIDEO 4K UHD, MEMORIA INTERNA APROX. 473  MB.</v>
          </cell>
          <cell r="G207" t="str">
            <v>PALACIO MUNICIPAL, SN, COL. CENTRO, PRIMER PISO, EN LA OFICINA DE LA SECRETARÍA DE OBRAS PÚBLICAS, DESARROLLO URBANO, VIVIENDA Y MOVILIDAD., YAHUALICA, HIDALGO.</v>
          </cell>
          <cell r="H207" t="str">
            <v>NIKON</v>
          </cell>
          <cell r="I207" t="str">
            <v>COOLPIX W300 N16D3</v>
          </cell>
          <cell r="J207">
            <v>31002284</v>
          </cell>
          <cell r="K207">
            <v>10442</v>
          </cell>
          <cell r="L207">
            <v>42996</v>
          </cell>
          <cell r="M207" t="str">
            <v>CARLOS ENRIQUE ZEPEDA TOLEDO</v>
          </cell>
          <cell r="N207">
            <v>14307.45</v>
          </cell>
          <cell r="O207">
            <v>13102.051700000002</v>
          </cell>
          <cell r="P207">
            <v>14307.45</v>
          </cell>
          <cell r="Q207" t="str">
            <v xml:space="preserve">BUENAS CONDICIONES </v>
          </cell>
        </row>
        <row r="208">
          <cell r="A208" t="str">
            <v>5110010001-003</v>
          </cell>
          <cell r="B208" t="str">
            <v>5110010001-003</v>
          </cell>
          <cell r="C208" t="str">
            <v>511001-04-001</v>
          </cell>
          <cell r="D208" t="str">
            <v>MARÍA JULIETA LEDESMA HERNÁNDEZ</v>
          </cell>
          <cell r="E208" t="str">
            <v>SECRETARÍA DE PLANEACIÓN Y EVALUACIÓN</v>
          </cell>
          <cell r="F208" t="str">
            <v>ESCRITORIO DE ASERRIN COMPRIMIDO COLOR CAFÉ 1.50M DE LARGO*0.75M DE ANCHO*0.75M DE ALTO, CON DOS CAJONES DE LADO DERECHO.</v>
          </cell>
          <cell r="G208" t="str">
            <v>PALACIO MUNICIPAL, SN, COL. CENTRO, SEGUNDO PISO, EN LA OFICINA DE LA SECRETARÍA DE PLANEACIÓN Y EVALUACIÓN, YAHUALICA, HIDALGO.</v>
          </cell>
          <cell r="H208" t="str">
            <v>N/A</v>
          </cell>
          <cell r="I208" t="str">
            <v>S/M</v>
          </cell>
          <cell r="J208" t="str">
            <v>S/N</v>
          </cell>
          <cell r="K208" t="str">
            <v>POSC, 813, 058</v>
          </cell>
          <cell r="L208">
            <v>41121</v>
          </cell>
          <cell r="M208" t="str">
            <v>MARÍA JULIETA LEDESMA HERNÁNDEZ</v>
          </cell>
          <cell r="N208">
            <v>2699</v>
          </cell>
          <cell r="O208">
            <v>2136.7083333333335</v>
          </cell>
          <cell r="P208">
            <v>2699</v>
          </cell>
          <cell r="Q208" t="str">
            <v>REGULAR</v>
          </cell>
        </row>
        <row r="209">
          <cell r="A209" t="str">
            <v>5110010005-016</v>
          </cell>
          <cell r="B209" t="str">
            <v>5110010005-016</v>
          </cell>
          <cell r="C209" t="str">
            <v>511001-04-002</v>
          </cell>
          <cell r="D209" t="str">
            <v>MARÍA JULIETA LEDESMA HERNÁNDEZ</v>
          </cell>
          <cell r="E209" t="str">
            <v>SECRETARÍA DE PLANEACIÓN Y EVALUACIÓN</v>
          </cell>
          <cell r="F209" t="str">
            <v>SILLA SECRETARIAL</v>
          </cell>
          <cell r="G209" t="str">
            <v>PALACIO MUNICIPAL, SN, COL. CENTRO, SEGUNDO PISO, EN LA OFICINA DE LA SECRETARÍA DE PLANEACIÓN Y EVALUACIÓN, YAHUALICA, HIDALGO.</v>
          </cell>
          <cell r="H209" t="str">
            <v>SM</v>
          </cell>
          <cell r="I209" t="str">
            <v>SM</v>
          </cell>
          <cell r="J209" t="str">
            <v>SN</v>
          </cell>
          <cell r="K209" t="str">
            <v>A 500</v>
          </cell>
          <cell r="L209">
            <v>43010</v>
          </cell>
          <cell r="M209" t="str">
            <v>MARÍA JULIETA LEDESMA HERNÁNDEZ</v>
          </cell>
          <cell r="N209">
            <v>3196.8</v>
          </cell>
          <cell r="O209">
            <v>852.48000000000013</v>
          </cell>
          <cell r="P209">
            <v>3196.8</v>
          </cell>
          <cell r="Q209" t="str">
            <v>BUENAS CONDICIONES</v>
          </cell>
        </row>
        <row r="210">
          <cell r="A210" t="str">
            <v>5110010005-003</v>
          </cell>
          <cell r="B210" t="str">
            <v>5110010005-003</v>
          </cell>
          <cell r="C210" t="str">
            <v>511001-13-003</v>
          </cell>
          <cell r="D210" t="str">
            <v>ESPERANZA DEL ROCIO SÁNCHEZ HERNÁNDEZ</v>
          </cell>
          <cell r="E210" t="str">
            <v>DIRECCIÓN DE PROTECCIÓN CIVIL</v>
          </cell>
          <cell r="F210" t="str">
            <v xml:space="preserve"> SILLA SECRETARIAL  COLOR NEGRO EN TAPIZADOS EN VINIL, CON AJUSTE DE ALTURA NEUMATICO, BASE TIPO  ESTRELLA DE 5 PUNTAS GIRATORIA 360° CON </v>
          </cell>
          <cell r="G210" t="str">
            <v>PALACIO MUNICIPAL, SN, COL. CENTRO, PRIMER PISO, EN LA OFICINA DE LA DIRECCIÓN DE PROTECCIÓN CIVIL, YAHUALICA, HIDALGO.</v>
          </cell>
          <cell r="H210" t="str">
            <v>S/M</v>
          </cell>
          <cell r="I210" t="str">
            <v>S/M</v>
          </cell>
          <cell r="J210" t="str">
            <v>S/N</v>
          </cell>
          <cell r="K210">
            <v>22</v>
          </cell>
          <cell r="L210">
            <v>41309</v>
          </cell>
          <cell r="M210" t="str">
            <v>ESPERANZA DEL ROCIO SÁNCHEZ HERNÁNDEZ</v>
          </cell>
          <cell r="N210">
            <v>2450</v>
          </cell>
          <cell r="O210">
            <v>1815.0416666666665</v>
          </cell>
          <cell r="P210">
            <v>2450</v>
          </cell>
          <cell r="Q210" t="str">
            <v>MALAS CONDICIONES</v>
          </cell>
        </row>
        <row r="211">
          <cell r="A211" t="str">
            <v>5150010002-033</v>
          </cell>
          <cell r="B211" t="str">
            <v>5150010002-033</v>
          </cell>
          <cell r="C211" t="str">
            <v>515001-13-002</v>
          </cell>
          <cell r="D211" t="str">
            <v>ESPERANZA DEL ROCIO SÁNCHEZ HERNÁNDEZ</v>
          </cell>
          <cell r="E211" t="str">
            <v>DIRECCIÓN DE PROTECCIÓN CIVIL</v>
          </cell>
          <cell r="F211" t="str">
            <v>COMPUTADORA DE ESCRITORIO LENOVO C SERIES, COLOR BLANCO, PROCESADOR INTEL ATOM, RAM 2G, ADD: 500G, ODD: DVDRW, PANTALLA DE 18.5" LCD, ,OS: W7.</v>
          </cell>
          <cell r="G211" t="str">
            <v>PALACIO MUNICIPAL, SN, COL. CENTRO, PRIMER PISO, EN LA OFICINA DE LA DIRECCIÓN DE PROTECCIÓN CIVIL, YAHUALICA, HIDALGO.</v>
          </cell>
          <cell r="H211" t="str">
            <v>LENOVO</v>
          </cell>
          <cell r="I211" t="str">
            <v xml:space="preserve">C SERIES </v>
          </cell>
          <cell r="J211" t="str">
            <v>VS30228161</v>
          </cell>
          <cell r="K211" t="str">
            <v>CACJ283912</v>
          </cell>
          <cell r="L211">
            <v>41159</v>
          </cell>
          <cell r="M211" t="str">
            <v>ESPERANZA DEL ROCIO SÁNCHEZ HERNÁNDEZ</v>
          </cell>
          <cell r="N211">
            <v>5990.01</v>
          </cell>
          <cell r="O211">
            <v>5989.01</v>
          </cell>
          <cell r="P211">
            <v>5990.01</v>
          </cell>
          <cell r="Q211" t="str">
            <v>REGULAR</v>
          </cell>
        </row>
        <row r="212">
          <cell r="A212" t="str">
            <v>5230010001-026</v>
          </cell>
          <cell r="B212" t="str">
            <v>5230010001-026</v>
          </cell>
          <cell r="C212" t="str">
            <v>523001-13-004</v>
          </cell>
          <cell r="D212" t="str">
            <v>ESPERANZA DEL ROCIO SÁNCHEZ HERNÁNDEZ</v>
          </cell>
          <cell r="E212" t="str">
            <v>DIRECCIÓN DE PROTECCIÓN CIVIL</v>
          </cell>
          <cell r="F212" t="str">
            <v>CAMARA DIGITAL SONY CYBER SHOT, 20.1 MEGAPIXELES, 3.6 V</v>
          </cell>
          <cell r="G212" t="str">
            <v>PALACIO MUNICIPAL, SN, COL. CENTRO, PRIMER PISO, EN LA OFICINA DE LA DIRECCIÓN DE PROTECCIÓN CIVIL, YAHUALICA, HIDALGO.</v>
          </cell>
          <cell r="H212" t="str">
            <v>SONY</v>
          </cell>
          <cell r="I212" t="str">
            <v>DSC-W610</v>
          </cell>
          <cell r="J212">
            <v>5363347</v>
          </cell>
          <cell r="K212" t="str">
            <v>A706</v>
          </cell>
          <cell r="L212">
            <v>42730</v>
          </cell>
          <cell r="M212" t="str">
            <v>ESPERANZA DEL ROCIO SÁNCHEZ HERNÁNDEZ</v>
          </cell>
          <cell r="N212">
            <v>3316.1</v>
          </cell>
          <cell r="O212">
            <v>3316.0825999999997</v>
          </cell>
          <cell r="P212">
            <v>3316.1</v>
          </cell>
          <cell r="Q212" t="str">
            <v>REGULAR</v>
          </cell>
        </row>
        <row r="213">
          <cell r="A213" t="str">
            <v>5150010002-024</v>
          </cell>
          <cell r="B213" t="str">
            <v>5150010002-024</v>
          </cell>
          <cell r="C213" t="str">
            <v>515001-08-003</v>
          </cell>
          <cell r="D213" t="str">
            <v>ARMANDO LARA HERRERA</v>
          </cell>
          <cell r="E213" t="str">
            <v>SECRETARÍA DE SERVICIOS PÚBLICOS MUNICIPALES</v>
          </cell>
          <cell r="F213"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213" t="str">
            <v>PALACIO MUNICIPAL, SN, COL. CENTRO, SEGUNDO PISO, EN LA OFICINA DE LA SECRETARÍA DE SERVICIOS PÚBLICOS MUNICIPALES, YAHUALICA, HIDALGO.</v>
          </cell>
          <cell r="H213" t="str">
            <v>COMPAC</v>
          </cell>
          <cell r="I213" t="str">
            <v>CQ1-1407LA</v>
          </cell>
          <cell r="J213" t="str">
            <v>3CR21005WJ</v>
          </cell>
          <cell r="K213" t="str">
            <v>CACJ275652</v>
          </cell>
          <cell r="L213">
            <v>41127</v>
          </cell>
          <cell r="M213" t="str">
            <v>MIGUEL ONTIVEROS SANJUAN</v>
          </cell>
          <cell r="N213">
            <v>-5999.01</v>
          </cell>
          <cell r="O213">
            <v>-5998.01</v>
          </cell>
          <cell r="P213">
            <v>-5999.01</v>
          </cell>
          <cell r="Q213" t="str">
            <v>BAJA 2020 -MALAS CONDICIONES</v>
          </cell>
        </row>
        <row r="214">
          <cell r="A214" t="str">
            <v>5150010001-015</v>
          </cell>
          <cell r="B214" t="str">
            <v>5150010001-015</v>
          </cell>
          <cell r="C214" t="str">
            <v>515001-08-006</v>
          </cell>
          <cell r="D214" t="str">
            <v>EDWIN HEMEREGILDO  SAN JUAN PASCUAL</v>
          </cell>
          <cell r="E214" t="str">
            <v>SECRETARÍA DE SERVICIOS PÚBLICOS MUNICIPALES</v>
          </cell>
          <cell r="F214" t="str">
            <v>NOTEBOOK LENOVO 4GB 1TB 14 PULGADAS DVD WIN 10 PLATA</v>
          </cell>
          <cell r="G214" t="str">
            <v>PALACIO MUNICIPAL, SN, COL. CENTRO, PRIMER PISO, EN LA OFICINA DE  AGUA POTABLE Y ALCANTARILLADO DE LA SECRETARÍA DE SERVICIOS PÚBLICOS MUNICIPALES, YAHUALICA, HIDALGO.</v>
          </cell>
          <cell r="H214" t="str">
            <v>LENOVO</v>
          </cell>
          <cell r="I214" t="str">
            <v>S400U</v>
          </cell>
          <cell r="J214" t="str">
            <v>CB21252524</v>
          </cell>
          <cell r="K214" t="str">
            <v>A 625</v>
          </cell>
          <cell r="L214">
            <v>42551</v>
          </cell>
          <cell r="M214" t="str">
            <v>OMAR HERNÁNDEZ CEDILLO</v>
          </cell>
          <cell r="N214">
            <v>11776.55</v>
          </cell>
          <cell r="O214">
            <v>11776.553450000001</v>
          </cell>
          <cell r="P214">
            <v>11776.55</v>
          </cell>
          <cell r="Q214" t="str">
            <v>REGULAR</v>
          </cell>
        </row>
        <row r="215">
          <cell r="A215" t="str">
            <v>5110010003-004</v>
          </cell>
          <cell r="B215" t="str">
            <v>5110010003-004</v>
          </cell>
          <cell r="C215" t="str">
            <v>511001-08-004</v>
          </cell>
          <cell r="D215" t="str">
            <v>EDWIN HEMEREGILDO  SAN JUAN PASCUAL</v>
          </cell>
          <cell r="E215" t="str">
            <v>SECRETARÍA DE SERVICIOS PÚBLICOS MUNICIPALES</v>
          </cell>
          <cell r="F215" t="str">
            <v>ARCHIVERO COLOR BEIGE DE CUATRO CAJONES CON LLAVE METALICO</v>
          </cell>
          <cell r="G215" t="str">
            <v>PALACIO MUNICIPAL, SN, COL. CENTRO, PRIMER PISO, EN LA OFICINA DE  AGUA POTABLE Y ALCANTARILLADO DE LA SECRETARÍA DE SERVICIOS PÚBLICOS MUNICIPALES, YAHUALICA, HIDALGO.</v>
          </cell>
          <cell r="H215" t="str">
            <v>N/A</v>
          </cell>
          <cell r="I215" t="str">
            <v>N/A</v>
          </cell>
          <cell r="J215" t="str">
            <v>N/A</v>
          </cell>
          <cell r="K215" t="str">
            <v>DONACION</v>
          </cell>
          <cell r="L215">
            <v>41941</v>
          </cell>
          <cell r="M215" t="str">
            <v>OMAR HERNÁNDEZ CEDILLO</v>
          </cell>
          <cell r="N215">
            <v>3594.84</v>
          </cell>
          <cell r="O215">
            <v>2039.0631333333336</v>
          </cell>
          <cell r="P215">
            <v>3594.84</v>
          </cell>
          <cell r="Q215" t="str">
            <v>REGULAR</v>
          </cell>
        </row>
        <row r="216">
          <cell r="A216" t="str">
            <v>5210010001-001</v>
          </cell>
          <cell r="B216" t="str">
            <v>5210010001-001</v>
          </cell>
          <cell r="C216" t="str">
            <v>521001-08-005</v>
          </cell>
          <cell r="D216" t="str">
            <v>EDWIN HEMEREGILDO  SAN JUAN PASCUAL</v>
          </cell>
          <cell r="E216" t="str">
            <v>SECRETARÍA DE SERVICIOS PÚBLICOS MUNICIPALES</v>
          </cell>
          <cell r="F216" t="str">
            <v>EQUIPO DE SONIDO( 2 BAFLES PASIVOS DE DOS VIAS, 2 CABLES DE CONEXIÓN PARA BAFLE, 1 CABLE DE ALIMENTACION , 1 CONSOLA CON REP. MP3.</v>
          </cell>
          <cell r="G216" t="str">
            <v>PALACIO MUNICIPAL, SN, COL. CENTRO, PRIMER PISO, EN LA OFICINA DE  AGUA POTABLE Y ALCANTARILLADO DE LA SECRETARÍA DE SERVICIOS PÚBLICOS MUNICIPALES, YAHUALICA, HIDALGO.</v>
          </cell>
          <cell r="H216" t="str">
            <v>STEREN</v>
          </cell>
          <cell r="I216" t="str">
            <v>BAF-515</v>
          </cell>
          <cell r="J216" t="str">
            <v>N/A</v>
          </cell>
          <cell r="K216" t="str">
            <v>DONACION</v>
          </cell>
          <cell r="L216">
            <v>41941</v>
          </cell>
          <cell r="M216" t="str">
            <v>OMAR HERNÁNDEZ CEDILLO</v>
          </cell>
          <cell r="N216">
            <v>6958.84</v>
          </cell>
          <cell r="O216">
            <v>6958.1611599999997</v>
          </cell>
          <cell r="P216">
            <v>6958.84</v>
          </cell>
          <cell r="Q216" t="str">
            <v>REGULAR</v>
          </cell>
        </row>
        <row r="217">
          <cell r="A217" t="str">
            <v>5150010002-006</v>
          </cell>
          <cell r="B217" t="str">
            <v>5150010002-006</v>
          </cell>
          <cell r="C217" t="str">
            <v>515001-03-009</v>
          </cell>
          <cell r="D217" t="str">
            <v>EULALIA HERNÁNDEZ HERNÁNDEZ</v>
          </cell>
          <cell r="E217" t="str">
            <v>SECRETARÍA GENERAL MUNICIPAL</v>
          </cell>
          <cell r="F217" t="str">
            <v>COMPUTADORA PROTEUS, PROC. INTEL CORE I3, 2GB RAM, 500 GBDD</v>
          </cell>
          <cell r="G217" t="str">
            <v>PALACIO MUNICIPAL, SN, COL. CENTRO, SEGUNDO PISO, EN LA OFICINA DE LA SECRETARÍA GENERAL MUNICIPAL, YAHUALICA, HIDALGO.</v>
          </cell>
          <cell r="H217" t="str">
            <v>BENQ</v>
          </cell>
          <cell r="I217" t="str">
            <v>GL95 A</v>
          </cell>
          <cell r="J217" t="str">
            <v>ET14D05647019</v>
          </cell>
          <cell r="K217" t="str">
            <v>A 3586</v>
          </cell>
          <cell r="L217">
            <v>41485</v>
          </cell>
          <cell r="M217" t="str">
            <v>YOCUNDO PÉREZ HERRERA</v>
          </cell>
          <cell r="N217">
            <v>7876</v>
          </cell>
          <cell r="O217">
            <v>7874.9993000000004</v>
          </cell>
          <cell r="P217">
            <v>7876</v>
          </cell>
          <cell r="Q217" t="str">
            <v>MAL ESTADO</v>
          </cell>
        </row>
        <row r="218">
          <cell r="A218" t="str">
            <v>5150010002-036</v>
          </cell>
          <cell r="B218" t="str">
            <v>5150010002-036</v>
          </cell>
          <cell r="C218" t="str">
            <v>515001-03-014</v>
          </cell>
          <cell r="D218" t="str">
            <v>FAUSTINO HERNÁNDEZ AMADOR</v>
          </cell>
          <cell r="E218" t="str">
            <v>SECRETARÍA GENERAL MUNICIPAL</v>
          </cell>
          <cell r="F218" t="str">
            <v xml:space="preserve">ALL IN ONE LENOVO C 260, 4GB RAM, CPUIJ1800, PANTALLA LED 19.5 ", PROCESADOR INTEL INSIDE, W 8.1, 20 V. </v>
          </cell>
          <cell r="G218" t="str">
            <v>PALACIO MUNICIPAL, SN, COL. CENTRO, SEGUNDO PISO, EN LA OFICINA DE LA SECRETARÍA GENERAL MUNICIPAL, YAHUALICA, HIDALGO.</v>
          </cell>
          <cell r="H218" t="str">
            <v>LENOVO</v>
          </cell>
          <cell r="I218" t="str">
            <v>C 260</v>
          </cell>
          <cell r="J218" t="str">
            <v>CS02423849</v>
          </cell>
          <cell r="K218">
            <v>140</v>
          </cell>
          <cell r="L218">
            <v>42607</v>
          </cell>
          <cell r="M218" t="str">
            <v>YOCUNDO PÉREZ HERRERA</v>
          </cell>
          <cell r="N218">
            <v>11484</v>
          </cell>
          <cell r="O218">
            <v>11483.995999999999</v>
          </cell>
          <cell r="P218">
            <v>11484</v>
          </cell>
          <cell r="Q218" t="str">
            <v>BUENAS CONDICIONES</v>
          </cell>
        </row>
        <row r="219">
          <cell r="A219" t="str">
            <v>5230010001-012</v>
          </cell>
          <cell r="B219" t="str">
            <v>5230010001-012</v>
          </cell>
          <cell r="C219" t="str">
            <v>523001-03-017</v>
          </cell>
          <cell r="D219" t="str">
            <v>FAUSTINO HERNÁNDEZ AMADOR</v>
          </cell>
          <cell r="E219" t="str">
            <v>SECRETARÍA GENERAL MUNICIPAL</v>
          </cell>
          <cell r="F219" t="str">
            <v>CAMARA DIGITAL NIKON D5500, 24.2 MEGAPIXELES, LENTE 18-55 MM, CON WIFI, LENTE EXTERNO DE 55-300 MM.</v>
          </cell>
          <cell r="G219" t="str">
            <v>PALACIO MUNICIPAL, SN, COL. CENTRO, SEGUNDO PISO, EN LA OFICINA DE LA SECRETARÍA GENERAL MUNICIPAL, YAHUALICA, HIDALGO.</v>
          </cell>
          <cell r="H219" t="str">
            <v>NIKON</v>
          </cell>
          <cell r="I219" t="str">
            <v>D5500</v>
          </cell>
          <cell r="J219">
            <v>2607533</v>
          </cell>
          <cell r="K219" t="str">
            <v>A 168</v>
          </cell>
          <cell r="L219">
            <v>42886</v>
          </cell>
          <cell r="M219" t="str">
            <v>YOCUNDO PÉREZ HERRERA</v>
          </cell>
          <cell r="N219">
            <v>38400</v>
          </cell>
          <cell r="O219">
            <v>38400</v>
          </cell>
          <cell r="P219">
            <v>38400</v>
          </cell>
          <cell r="Q219" t="str">
            <v>BUENAS CONDICIONES</v>
          </cell>
        </row>
        <row r="220">
          <cell r="A220" t="str">
            <v>5150010005-012</v>
          </cell>
          <cell r="B220" t="str">
            <v>5150010005-012</v>
          </cell>
          <cell r="C220" t="str">
            <v>515001-03-018</v>
          </cell>
          <cell r="D220" t="str">
            <v>FAUSTINO HERNÁNDEZ AMADOR</v>
          </cell>
          <cell r="E220" t="str">
            <v>SECRETARÍA GENERAL MUNICIPAL</v>
          </cell>
          <cell r="F220" t="str">
            <v>DISCO DURO PORTÁTIL ADATA DASHDRIVE DURABLE HD710 DE 2TB A PRUEBA DE AGUA Y GOLPES, USB 3.0.</v>
          </cell>
          <cell r="G220" t="str">
            <v>PALACIO MUNICIPAL, SN, COL. CENTRO, SEGUNDO PISO, EN LA OFICINA DE LA SECRETARÍA GENERAL MUNICIPAL, YAHUALICA, HIDALGO.</v>
          </cell>
          <cell r="H220" t="str">
            <v>ADATA</v>
          </cell>
          <cell r="I220" t="str">
            <v>HD710</v>
          </cell>
          <cell r="J220" t="str">
            <v>1H1020023145</v>
          </cell>
          <cell r="K220" t="str">
            <v>A 343</v>
          </cell>
          <cell r="L220">
            <v>42947</v>
          </cell>
          <cell r="M220" t="str">
            <v>YOCUNDO PÉREZ HERRERA</v>
          </cell>
          <cell r="N220">
            <v>3237.5</v>
          </cell>
          <cell r="O220">
            <v>3144.4181250000001</v>
          </cell>
          <cell r="P220">
            <v>3237.5</v>
          </cell>
          <cell r="Q220" t="str">
            <v>BUENAS CONDICIONES</v>
          </cell>
        </row>
        <row r="221">
          <cell r="A221" t="str">
            <v>5150010002-014</v>
          </cell>
          <cell r="B221" t="str">
            <v>5150010002-014</v>
          </cell>
          <cell r="C221" t="str">
            <v>515001-03-005</v>
          </cell>
          <cell r="D221" t="str">
            <v>FRANCISCO AGUADO HERNÁNDEZ</v>
          </cell>
          <cell r="E221" t="str">
            <v>SECRETARÍA GENERAL MUNICIPAL</v>
          </cell>
          <cell r="F221" t="str">
            <v>COMPUTADORA DE ESCRITORIO LENOVO C SERIES C225, COLOR BLANCO PROCESADOR E450, PANTALLA LED 18.5" MEMORIA INTERNA DE 4 GB DISCO DURO DE 500 GB REPRODUCTOR DE DVD RW CAMARA WEP TECLADO Y MOUSE OPTIICO WINDOWS 7 HB SP1</v>
          </cell>
          <cell r="G221" t="str">
            <v>PALACIO MUNICIPAL, SN, COL. CENTRO, SEGUNDO PISO, EN LA OFICINA DE LA SECRETARÍA GENERAL MUNICIPAL, YAHUALICA, HIDALGO.</v>
          </cell>
          <cell r="H221" t="str">
            <v>LENOVO</v>
          </cell>
          <cell r="I221" t="str">
            <v>C SERIES C225</v>
          </cell>
          <cell r="J221" t="str">
            <v>QS00543669</v>
          </cell>
          <cell r="K221" t="str">
            <v>CACJ275645</v>
          </cell>
          <cell r="L221">
            <v>41127</v>
          </cell>
          <cell r="M221" t="str">
            <v>YOCUNDO PÉREZ HERRERA</v>
          </cell>
          <cell r="N221">
            <v>7990</v>
          </cell>
          <cell r="O221">
            <v>7989</v>
          </cell>
          <cell r="P221">
            <v>7990</v>
          </cell>
          <cell r="Q221" t="str">
            <v>REGULAR</v>
          </cell>
        </row>
        <row r="222">
          <cell r="A222" t="str">
            <v>5150010002-046</v>
          </cell>
          <cell r="B222" t="str">
            <v>5150010002-046</v>
          </cell>
          <cell r="C222" t="str">
            <v>515001-03-020</v>
          </cell>
          <cell r="D222" t="str">
            <v>FRANCISCO AGUADO HERNÁNDEZ</v>
          </cell>
          <cell r="E222" t="str">
            <v>SECRETARÍA GENERAL MUNICIPAL</v>
          </cell>
          <cell r="F222" t="str">
            <v>ALL IN ONE HP 205 G3, PROCESADOR AMD E2  7110 (1.8 GHZ), MEMORIA DE 4GB DDR3L, DISCO DURO DE 1 TB, PANTALLA DE 19.5" LED, VIDEO RADEON R2, UNIDAD ÓPTICA DVDR/RW, S.O, WINDOWS 10.</v>
          </cell>
          <cell r="G222" t="str">
            <v>PALACIO MUNICIPAL, SN, COL. CENTRO, SEGUNDO PISO, EN LA OFICINA DE LA SECRETARÍA GENERAL MUNICIPAL, YAHUALICA, HIDALGO.</v>
          </cell>
          <cell r="H222" t="str">
            <v>HP</v>
          </cell>
          <cell r="I222" t="str">
            <v>205 G3</v>
          </cell>
          <cell r="J222" t="str">
            <v>88CC7430540</v>
          </cell>
          <cell r="K222" t="str">
            <v>A 889</v>
          </cell>
          <cell r="L222">
            <v>43231</v>
          </cell>
          <cell r="M222" t="str">
            <v>YOCUNDO PÉREZ HERRERA</v>
          </cell>
          <cell r="N222">
            <v>9500.01</v>
          </cell>
          <cell r="O222">
            <v>6590.6302724999996</v>
          </cell>
          <cell r="P222">
            <v>9500.01</v>
          </cell>
          <cell r="Q222" t="str">
            <v>BUENAS CONDICIONES</v>
          </cell>
        </row>
        <row r="223">
          <cell r="A223" t="str">
            <v>5110010001-004</v>
          </cell>
          <cell r="B223" t="str">
            <v>5110010001-004</v>
          </cell>
          <cell r="C223" t="str">
            <v>511001-03-002</v>
          </cell>
          <cell r="D223" t="str">
            <v>QUIRINO ZAVALA SANJUAN</v>
          </cell>
          <cell r="E223" t="str">
            <v>SECRETARÍA GENERAL MUNICIPAL</v>
          </cell>
          <cell r="F223" t="str">
            <v xml:space="preserve">ESCRITORIO DE ASERRIN COMPRIMIDO COLOR CAOBA CON ESTRUCTURA METALICA COLOR GRIS 1.20M DE LARGO*0.60M DE ANCHO*0.74M DE ALTO, CON DOS CAJONES DE LADO DERECHO </v>
          </cell>
          <cell r="G223" t="str">
            <v>PALACIO MUNICIPAL, SN, COL. CENTRO, SEGUNDO PISO, EN LA OFICINA DE LA SECRETARÍA GENERAL MUNICIPAL, YAHUALICA, HIDALGO.</v>
          </cell>
          <cell r="H223" t="str">
            <v>SM</v>
          </cell>
          <cell r="I223" t="str">
            <v>SM</v>
          </cell>
          <cell r="J223" t="str">
            <v>SN</v>
          </cell>
          <cell r="K223" t="str">
            <v>ACTA DE RECONOCIMIENTO</v>
          </cell>
          <cell r="L223">
            <v>39071</v>
          </cell>
          <cell r="M223" t="str">
            <v>YOCUNDO PÉREZ HERRERA</v>
          </cell>
          <cell r="N223">
            <v>34999.99</v>
          </cell>
          <cell r="O223">
            <v>34997.984413888888</v>
          </cell>
          <cell r="P223">
            <v>34999.99</v>
          </cell>
          <cell r="Q223" t="str">
            <v>MALAS CONDICIONES</v>
          </cell>
        </row>
        <row r="224">
          <cell r="A224" t="str">
            <v>5150010003-005</v>
          </cell>
          <cell r="B224" t="str">
            <v>5150010003-005</v>
          </cell>
          <cell r="C224" t="str">
            <v>515001-03-011</v>
          </cell>
          <cell r="D224" t="str">
            <v>QUIRINO ZAVALA SANJUAN</v>
          </cell>
          <cell r="E224" t="str">
            <v>SECRETARÍA GENERAL MUNICIPAL</v>
          </cell>
          <cell r="F224" t="str">
            <v>MULTIFUNCIONAL EPSON L210 TINTA CONTINUA 600DPI 33 PPM, NEG 15 PPM</v>
          </cell>
          <cell r="G224" t="str">
            <v>PALACIO MUNICIPAL, SN, COL. CENTRO, SEGUNDO PISO, EN LA OFICINA DE LA SECRETARÍA GENERAL MUNICIPAL, YAHUALICA, HIDALGO.</v>
          </cell>
          <cell r="H224" t="str">
            <v>EPSON</v>
          </cell>
          <cell r="I224" t="str">
            <v>L210</v>
          </cell>
          <cell r="J224" t="str">
            <v>S25K518812</v>
          </cell>
          <cell r="K224" t="str">
            <v>A 334</v>
          </cell>
          <cell r="L224">
            <v>42075</v>
          </cell>
          <cell r="M224" t="str">
            <v>YOCUNDO PÉREZ HERRERA</v>
          </cell>
          <cell r="N224">
            <v>5903.82</v>
          </cell>
          <cell r="O224">
            <v>5903.8158165000004</v>
          </cell>
          <cell r="P224">
            <v>5903.82</v>
          </cell>
          <cell r="Q224" t="str">
            <v>BUENAS CONDICIONES</v>
          </cell>
        </row>
        <row r="225">
          <cell r="A225" t="str">
            <v>5150010002-005</v>
          </cell>
          <cell r="B225" t="str">
            <v>5150010002-005</v>
          </cell>
          <cell r="C225" t="str">
            <v>515001-03-012</v>
          </cell>
          <cell r="D225" t="str">
            <v>QUIRINO ZAVALA SANJUAN</v>
          </cell>
          <cell r="E225" t="str">
            <v>SECRETARÍA GENERAL MUNICIPAL</v>
          </cell>
          <cell r="F225" t="str">
            <v>HP 18 AIO 18.5 PULGADAS CELERON 1800, 4GB, 500 GB FDOS 1/1/1 WARR</v>
          </cell>
          <cell r="G225" t="str">
            <v>PALACIO MUNICIPAL, SN, COL. CENTRO, SEGUNDO PISO, EN LA OFICINA DE LA SECRETARÍA GENERAL MUNICIPAL, YAHUALICA, HIDALGO.</v>
          </cell>
          <cell r="H225" t="str">
            <v>HP</v>
          </cell>
          <cell r="I225" t="str">
            <v>HP 18 ALL IN ONE</v>
          </cell>
          <cell r="J225" t="str">
            <v>4CE43405ZK</v>
          </cell>
          <cell r="K225" t="str">
            <v>A 334</v>
          </cell>
          <cell r="L225">
            <v>42075</v>
          </cell>
          <cell r="M225" t="str">
            <v>YOCUNDO PÉREZ HERRERA</v>
          </cell>
          <cell r="N225">
            <v>10823.67</v>
          </cell>
          <cell r="O225">
            <v>10823.672330250001</v>
          </cell>
          <cell r="P225">
            <v>10823.67</v>
          </cell>
          <cell r="Q225" t="str">
            <v>BUENAS CONDICIONES</v>
          </cell>
        </row>
        <row r="226">
          <cell r="A226" t="str">
            <v>5150010002-041</v>
          </cell>
          <cell r="B226" t="str">
            <v>5150010002-041</v>
          </cell>
          <cell r="C226" t="str">
            <v>515001-03-019</v>
          </cell>
          <cell r="D226" t="str">
            <v>RAQUEL ONTIVEROS NAVARRO</v>
          </cell>
          <cell r="E226" t="str">
            <v>SECRETARÍA GENERAL MUNICIPAL</v>
          </cell>
          <cell r="F226" t="str">
            <v>ALL IN ONE HP ELITEONE 705 G2, PROCESADOR AMD A10 8750B, MEMEORIA DE 8GB DDR3L, DISCO DURO DE 1TB, PANTALLA DE 23 LED MULTI TOUCH, VIDEO RADEON R7, S.O WINDOWS 10 PRO.</v>
          </cell>
          <cell r="G226" t="str">
            <v>PALACIO MUNICIPAL, SN, COL. CENTRO, SEGUNDO PISO, EN LA OFICINA DE LA SECRETARÍA GENERAL MUNICIPAL, YAHUALICA, HIDALGO.</v>
          </cell>
          <cell r="H226" t="str">
            <v>HP</v>
          </cell>
          <cell r="I226" t="str">
            <v>ELITEONE 705 G2</v>
          </cell>
          <cell r="J226" t="str">
            <v>MXL6512DHL</v>
          </cell>
          <cell r="K226" t="str">
            <v>A 390</v>
          </cell>
          <cell r="L226">
            <v>42964</v>
          </cell>
          <cell r="M226" t="str">
            <v>YOCUNDO PÉREZ HERRERA</v>
          </cell>
          <cell r="N226">
            <v>23999</v>
          </cell>
          <cell r="O226">
            <v>22643.053</v>
          </cell>
          <cell r="P226">
            <v>23999</v>
          </cell>
          <cell r="Q226" t="str">
            <v>BUENAS CONDICIONES</v>
          </cell>
        </row>
        <row r="227">
          <cell r="A227" t="str">
            <v>5150010003-051</v>
          </cell>
          <cell r="B227" t="str">
            <v>5150010003-051</v>
          </cell>
          <cell r="C227" t="str">
            <v>515001-03-021</v>
          </cell>
          <cell r="D227" t="str">
            <v>RAQUEL ONTIVEROS NAVARRO</v>
          </cell>
          <cell r="E227" t="str">
            <v>SECRETARÍA GENERAL MUNICIPAL</v>
          </cell>
          <cell r="F227" t="str">
            <v>MULTIFUNCIONAL DE TANQUES DE TINTA A COLOR MARCA EPSON ECOTANK L6171, IMPRESORA, COPIADORA, ESCÁNER, RESOLUCIÓN DE HASTA 4800 X 1200 DPI, WIFI, ETHERNET Y USB.</v>
          </cell>
          <cell r="G227" t="str">
            <v>PALACIO MUNICIPAL, SN, COL. CENTRO, SEGUNDO PISO, EN LA OFICINA DE LA SECRETARÍA GENERAL MUNICIPAL, YAHUALICA, HIDALGO.</v>
          </cell>
          <cell r="H227" t="str">
            <v>EPSON</v>
          </cell>
          <cell r="I227" t="str">
            <v>L6171</v>
          </cell>
          <cell r="J227" t="str">
            <v>X4ER046207</v>
          </cell>
          <cell r="K227">
            <v>62</v>
          </cell>
          <cell r="L227">
            <v>43670</v>
          </cell>
          <cell r="M227" t="str">
            <v>YOCUNDO PÉREZ HERRERA</v>
          </cell>
          <cell r="N227">
            <v>6800</v>
          </cell>
          <cell r="O227">
            <v>2075.6999999999998</v>
          </cell>
          <cell r="P227">
            <v>6800</v>
          </cell>
          <cell r="Q227" t="str">
            <v>BUENAS CONDICIONES</v>
          </cell>
        </row>
        <row r="228">
          <cell r="A228" t="str">
            <v>5150010002-047</v>
          </cell>
          <cell r="B228" t="str">
            <v>5150010002-047</v>
          </cell>
          <cell r="C228" t="str">
            <v>515001-03-022</v>
          </cell>
          <cell r="D228" t="str">
            <v>RAQUEL ONTIVEROS NAVARRO</v>
          </cell>
          <cell r="E228" t="str">
            <v>SECRETARÍA GENERAL MUNICIPAL</v>
          </cell>
          <cell r="F228" t="str">
            <v>COMPUTADORA DE ESCRITORIO ELITEDESK 705 LED 18.5, 1366 X 768.</v>
          </cell>
          <cell r="G228" t="str">
            <v>PALACIO MUNICIPAL, SN, COL. CENTRO, SEGUNDO PISO, EN LA OFICINA DE LA SECRETARÍA GENERAL MUNICIPAL, YAHUALICA, HIDALGO.</v>
          </cell>
          <cell r="H228" t="str">
            <v>HP</v>
          </cell>
          <cell r="I228" t="str">
            <v>ELITEDESK 705</v>
          </cell>
          <cell r="J228" t="str">
            <v>CPU: MXL6412J86 - MONITOR: 3CQ6341JBJ</v>
          </cell>
          <cell r="K228" t="str">
            <v>CONTRATO DE DONACIÓN D.71/17</v>
          </cell>
          <cell r="L228">
            <v>44007</v>
          </cell>
          <cell r="M228" t="str">
            <v>YOCUNDO PÉREZ HERRERA</v>
          </cell>
          <cell r="N228">
            <v>17619.46</v>
          </cell>
          <cell r="O228">
            <v>0</v>
          </cell>
          <cell r="P228">
            <v>17619.46</v>
          </cell>
          <cell r="Q228" t="str">
            <v>BUENAS CONDICIONES</v>
          </cell>
        </row>
        <row r="229">
          <cell r="A229" t="str">
            <v>5110010003-002</v>
          </cell>
          <cell r="B229" t="str">
            <v>5110010003-002</v>
          </cell>
          <cell r="C229" t="str">
            <v>511001-03-001</v>
          </cell>
          <cell r="D229" t="str">
            <v>YOCUNDO PÉREZ HERRERA</v>
          </cell>
          <cell r="E229" t="str">
            <v>SECRETARÍA GENERAL MUNICIPAL</v>
          </cell>
          <cell r="F229" t="str">
            <v xml:space="preserve"> ARCHIVERO METALICO COLOR GRIS DE CUATRO GAVETAS.</v>
          </cell>
          <cell r="G229" t="str">
            <v>PALACIO MUNICIPAL, SN, COL. CENTRO, SEGUNDO PISO, EN LA OFICINA DE LA SECRETARÍA GENERAL MUNICIPAL, YAHUALICA, HIDALGO.</v>
          </cell>
          <cell r="H229" t="str">
            <v>SM</v>
          </cell>
          <cell r="I229" t="str">
            <v>SM</v>
          </cell>
          <cell r="J229" t="str">
            <v>S/N</v>
          </cell>
          <cell r="K229" t="str">
            <v>ACTA DE RECONOCIMIENTO</v>
          </cell>
          <cell r="L229">
            <v>39071</v>
          </cell>
          <cell r="M229" t="str">
            <v>YOCUNDO PÉREZ HERRERA</v>
          </cell>
          <cell r="N229">
            <v>2400</v>
          </cell>
          <cell r="O229">
            <v>2399</v>
          </cell>
          <cell r="P229">
            <v>2400</v>
          </cell>
          <cell r="Q229" t="str">
            <v>REGULAR</v>
          </cell>
        </row>
        <row r="230">
          <cell r="A230" t="str">
            <v>5110010001-019</v>
          </cell>
          <cell r="B230" t="str">
            <v>5110010001-019</v>
          </cell>
          <cell r="C230" t="str">
            <v>511001-03-003</v>
          </cell>
          <cell r="D230" t="str">
            <v>YOCUNDO PÉREZ HERRERA</v>
          </cell>
          <cell r="E230" t="str">
            <v>SECRETARÍA GENERAL MUNICIPAL</v>
          </cell>
          <cell r="F230" t="str">
            <v>ESCRITORIO METROPOLITAN, CON DOS CAJONES MODELO 4225</v>
          </cell>
          <cell r="G230" t="str">
            <v>PALACIO MUNICIPAL, SN, COL. CENTRO, SEGUNDO PISO, EN LA OFICINA DE LA SECRETARÍA GENERAL MUNICIPAL, YAHUALICA, HIDALGO.</v>
          </cell>
          <cell r="H230" t="str">
            <v>RAMPE</v>
          </cell>
          <cell r="I230">
            <v>4225</v>
          </cell>
          <cell r="J230" t="str">
            <v>S/N</v>
          </cell>
          <cell r="K230" t="str">
            <v>POSC, 813, 058</v>
          </cell>
          <cell r="L230">
            <v>41121</v>
          </cell>
          <cell r="M230" t="str">
            <v>YOCUNDO PÉREZ HERRERA</v>
          </cell>
          <cell r="N230">
            <v>2699</v>
          </cell>
          <cell r="O230">
            <v>2136.7083333333335</v>
          </cell>
          <cell r="P230">
            <v>2699</v>
          </cell>
          <cell r="Q230" t="str">
            <v>BUENAS CONDICIONES</v>
          </cell>
        </row>
        <row r="231">
          <cell r="A231" t="str">
            <v>5150010002-026</v>
          </cell>
          <cell r="B231" t="str">
            <v>5150010002-026</v>
          </cell>
          <cell r="C231" t="str">
            <v>515001-03-006</v>
          </cell>
          <cell r="D231" t="str">
            <v>YOCUNDO PÉREZ HERRERA</v>
          </cell>
          <cell r="E231" t="str">
            <v>SECRETARÍA GENERAL MUNICIPAL</v>
          </cell>
          <cell r="F231"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231" t="str">
            <v>PALACIO MUNICIPAL, SN, COL. CENTRO, PRIMER PISO, EN LA OFICINA DESECRETARÍA GENERAL MUNICIPAL, YAHUALICA, HIDALGO.</v>
          </cell>
          <cell r="H231" t="str">
            <v>COMPAC</v>
          </cell>
          <cell r="I231" t="str">
            <v>CQ1-1407LA</v>
          </cell>
          <cell r="J231" t="str">
            <v>3CR208028D</v>
          </cell>
          <cell r="K231" t="str">
            <v>CACJ275652</v>
          </cell>
          <cell r="L231">
            <v>41127</v>
          </cell>
          <cell r="M231" t="str">
            <v>YOCUNDO PÉREZ HERRERA</v>
          </cell>
          <cell r="N231">
            <v>5999.01</v>
          </cell>
          <cell r="O231">
            <v>5998.01</v>
          </cell>
          <cell r="P231">
            <v>5999.01</v>
          </cell>
          <cell r="Q231" t="str">
            <v>REGULAR</v>
          </cell>
        </row>
        <row r="232">
          <cell r="A232" t="str">
            <v>5150010002-027</v>
          </cell>
          <cell r="B232" t="str">
            <v>5150010002-027</v>
          </cell>
          <cell r="C232" t="str">
            <v>515001-03-007</v>
          </cell>
          <cell r="D232" t="str">
            <v>YOCUNDO PÉREZ HERRERA</v>
          </cell>
          <cell r="E232" t="str">
            <v>SECRETARÍA GENERAL MUNICIPAL</v>
          </cell>
          <cell r="F232" t="str">
            <v>COMPUTADORA PERSONAL MULTIMEDIA, COMPAQ PRESARIO CQ1-140LA PC, COLOR NEGRO, PANTALLA LCD ANCHA HD 18,5", 16:9, PROCESADOR INTEL ATOM D525, MEMORIA INTERNA DE 2GB, DISCO DURO DE 500 GB, GRABADOR DE DVD, TARJETA GRAFICA INTEGRADA, INTEL GMA 3150, RED INALAMBRICA 802.11b/g/n, CAMARA WEP, TECLADO Y MOUSE OPTICO, LECTOR DE TARJETAS DE MEMORIA 6 EN 1, WINDOWS 7 STARTED ORIGINAL 32 BIT, OFFICE 2010, APROBADO POR ENERGY STAR</v>
          </cell>
          <cell r="G232" t="str">
            <v>PALACIO MUNICIPAL, SN, COL. CENTRO, SEGUNDO PISO, EN LA OFICINA DE LA SECRETARÍA GENERAL MUNICIPAL, YAHUALICA, HIDALGO.</v>
          </cell>
          <cell r="H232" t="str">
            <v>COMPAQ</v>
          </cell>
          <cell r="I232" t="str">
            <v xml:space="preserve">CQ1-1407LA </v>
          </cell>
          <cell r="J232" t="str">
            <v>3CR21005XR</v>
          </cell>
          <cell r="K232" t="str">
            <v>CACJ275652</v>
          </cell>
          <cell r="L232">
            <v>41127</v>
          </cell>
          <cell r="M232" t="str">
            <v>YOCUNDO PÉREZ HERRERA</v>
          </cell>
          <cell r="N232">
            <v>5999.01</v>
          </cell>
          <cell r="O232">
            <v>5998.01</v>
          </cell>
          <cell r="P232">
            <v>5999.01</v>
          </cell>
          <cell r="Q232" t="str">
            <v>MALAS CONDICIONES SE QUEMO</v>
          </cell>
        </row>
        <row r="233">
          <cell r="A233" t="str">
            <v>5150010002-020</v>
          </cell>
          <cell r="B233" t="str">
            <v>5150010002-020</v>
          </cell>
          <cell r="C233" t="str">
            <v>515001-03-008</v>
          </cell>
          <cell r="D233" t="str">
            <v>YOCUNDO PÉREZ HERRERA</v>
          </cell>
          <cell r="E233" t="str">
            <v>SECRETARÍA GENERAL MUNICIPAL</v>
          </cell>
          <cell r="F233" t="str">
            <v>COMPUTADORA DE ESCRITORIO LENOVO C SERIES, RAM DE 2GB, CPU INTEL ATOM, D525, CON WEB CAM.</v>
          </cell>
          <cell r="G233" t="str">
            <v>PALACIO MUNICIPAL, SN, COL. CENTRO, SEGUNDO PISO, EN LA OFICINA DE LA SECRETARÍA GENERAL MUNICIPAL, YAHUALICA, HIDALGO.</v>
          </cell>
          <cell r="H233" t="str">
            <v>LENOVO</v>
          </cell>
          <cell r="I233" t="str">
            <v>C SERIES</v>
          </cell>
          <cell r="J233" t="str">
            <v>VS30228082</v>
          </cell>
          <cell r="K233" t="str">
            <v>CACJ283912</v>
          </cell>
          <cell r="L233">
            <v>41159</v>
          </cell>
          <cell r="M233" t="str">
            <v>YOCUNDO PÉREZ HERRERA</v>
          </cell>
          <cell r="N233">
            <v>5990.01</v>
          </cell>
          <cell r="O233">
            <v>5989.01</v>
          </cell>
          <cell r="P233">
            <v>5990.01</v>
          </cell>
          <cell r="Q233" t="str">
            <v>REGULAR</v>
          </cell>
        </row>
        <row r="234">
          <cell r="A234" t="str">
            <v>5110010010-004</v>
          </cell>
          <cell r="B234" t="str">
            <v>5110010010-004</v>
          </cell>
          <cell r="C234" t="str">
            <v>511001-03-010</v>
          </cell>
          <cell r="D234" t="str">
            <v>YOCUNDO PÉREZ HERRERA</v>
          </cell>
          <cell r="E234" t="str">
            <v>SECRETARÍA GENERAL MUNICIPAL</v>
          </cell>
          <cell r="F234" t="str">
            <v xml:space="preserve"> BANCA TANDEM DE 3 PLAZAS</v>
          </cell>
          <cell r="G234" t="str">
            <v>PALACIO MUNICIPAL, SN, COL. CENTRO, SEGUNDO PISO, EN LA OFICINA DE LA SECRETARÍA GENERAL MUNICIPAL, YAHUALICA, HIDALGO.</v>
          </cell>
          <cell r="H234" t="str">
            <v>TOP SEATED</v>
          </cell>
          <cell r="I234" t="str">
            <v>L-3102</v>
          </cell>
          <cell r="J234" t="str">
            <v>S/N</v>
          </cell>
          <cell r="K234">
            <v>225</v>
          </cell>
          <cell r="L234">
            <v>41940</v>
          </cell>
          <cell r="M234" t="str">
            <v>YOCUNDO PÉREZ HERRERA</v>
          </cell>
          <cell r="N234">
            <v>3248</v>
          </cell>
          <cell r="O234">
            <v>1843.2400000000002</v>
          </cell>
          <cell r="P234">
            <v>3248</v>
          </cell>
          <cell r="Q234" t="str">
            <v>MALAS CONDICIONES</v>
          </cell>
        </row>
        <row r="235">
          <cell r="A235" t="str">
            <v>5150010003-004</v>
          </cell>
          <cell r="B235" t="str">
            <v>5150010003-004</v>
          </cell>
          <cell r="C235" t="str">
            <v>515001-03-013</v>
          </cell>
          <cell r="D235" t="str">
            <v>YOCUNDO PÉREZ HERRERA</v>
          </cell>
          <cell r="E235" t="str">
            <v>SECRETARÍA GENERAL MUNICIPAL</v>
          </cell>
          <cell r="F235" t="str">
            <v>MULTIFUNCIONAL DE SISTEMA CONTINUO L210 27PPM NEGRO 15PPM COLOR 600X1200</v>
          </cell>
          <cell r="G235" t="str">
            <v>PALACIO MUNICIPAL, SN, COL. CENTRO, PRIMER PISO, EN LA OFICINA DESECRETARÍA GENERAL MUNICIPAL, YAHUALICA, HIDALGO.</v>
          </cell>
          <cell r="H235" t="str">
            <v>EPSON</v>
          </cell>
          <cell r="I235" t="str">
            <v>L210</v>
          </cell>
          <cell r="J235" t="str">
            <v>S25K602358</v>
          </cell>
          <cell r="K235" t="str">
            <v>A 421</v>
          </cell>
          <cell r="L235">
            <v>42180</v>
          </cell>
          <cell r="M235" t="str">
            <v>YOCUNDO PÉREZ HERRERA</v>
          </cell>
          <cell r="N235">
            <v>5753.11</v>
          </cell>
          <cell r="O235">
            <v>5753.1066505000008</v>
          </cell>
          <cell r="P235">
            <v>5753.11</v>
          </cell>
          <cell r="Q235" t="str">
            <v>REGULAR</v>
          </cell>
        </row>
        <row r="236">
          <cell r="A236" t="str">
            <v>5230010001-018</v>
          </cell>
          <cell r="B236" t="str">
            <v>5230010001-018</v>
          </cell>
          <cell r="C236" t="str">
            <v>523001-03-015</v>
          </cell>
          <cell r="D236" t="str">
            <v>YOCUNDO PÉREZ HERRERA</v>
          </cell>
          <cell r="E236" t="str">
            <v>SECRETARÍA GENERAL MUNICIPAL</v>
          </cell>
          <cell r="F236" t="str">
            <v>CAMARA DIGITAL W800 SONY CYBER-SHOT, 20.1 MEGAPIXELES.</v>
          </cell>
          <cell r="G236" t="str">
            <v>PALACIO MUNICIPAL, SN, COL. CENTRO, SEGUNDO PISO, EN LA OFICINA DE LA SECRETARÍA GENERAL MUNICIPAL, YAHUALICA, HIDALGO.</v>
          </cell>
          <cell r="H236" t="str">
            <v>SONY</v>
          </cell>
          <cell r="I236" t="str">
            <v>DSC-W800/DC E33</v>
          </cell>
          <cell r="J236">
            <v>5865013</v>
          </cell>
          <cell r="K236" t="str">
            <v>A708</v>
          </cell>
          <cell r="L236">
            <v>42730</v>
          </cell>
          <cell r="M236" t="str">
            <v>YOCUNDO PÉREZ HERRERA</v>
          </cell>
          <cell r="N236">
            <v>3316.09</v>
          </cell>
          <cell r="O236">
            <v>3316.0859399999999</v>
          </cell>
          <cell r="P236">
            <v>3316.09</v>
          </cell>
          <cell r="Q236" t="str">
            <v>BUENAS CONDICIONES</v>
          </cell>
        </row>
        <row r="237">
          <cell r="A237" t="str">
            <v>5110010001-002</v>
          </cell>
          <cell r="B237" t="str">
            <v>5110010001-002</v>
          </cell>
          <cell r="C237" t="str">
            <v>511001-02-001</v>
          </cell>
          <cell r="D237" t="str">
            <v xml:space="preserve">SENÓN NAVARRO MORALES </v>
          </cell>
          <cell r="E237" t="str">
            <v>UNIDAD DE APOYO</v>
          </cell>
          <cell r="F237" t="str">
            <v>ESCRITORIO OVALADO COLOR CAFÉ CLARO, CON DOS CAJONES, LADO IQUIERO CAJON  CHICO, Y FRONTAL MEDIANO</v>
          </cell>
          <cell r="G237" t="str">
            <v>PALACIO MUNICIPAL, SN, COL. CENTRO, SEGUNDO PISO, EN LA OFICINA DE LA UNIDAD DE APOYO, YAHUALICA, HIDALGO.</v>
          </cell>
          <cell r="H237" t="str">
            <v>SM</v>
          </cell>
          <cell r="I237" t="str">
            <v>SM</v>
          </cell>
          <cell r="J237" t="str">
            <v>SN</v>
          </cell>
          <cell r="K237" t="str">
            <v>ACTA DE RECONOCIMIENTO</v>
          </cell>
          <cell r="L237">
            <v>39071</v>
          </cell>
          <cell r="M237" t="str">
            <v>LUIS MARIO VILLEDA CAMACHO</v>
          </cell>
          <cell r="N237">
            <v>2650</v>
          </cell>
          <cell r="O237">
            <v>2648.9972222222223</v>
          </cell>
          <cell r="P237">
            <v>2650</v>
          </cell>
          <cell r="Q237" t="str">
            <v>BUENAS CONDICIONES</v>
          </cell>
        </row>
        <row r="238">
          <cell r="A238" t="str">
            <v>5110010003-011</v>
          </cell>
          <cell r="B238" t="str">
            <v>5110010003-011</v>
          </cell>
          <cell r="C238" t="str">
            <v>511001-02-003</v>
          </cell>
          <cell r="D238" t="str">
            <v xml:space="preserve">SENÓN NAVARRO MORALES </v>
          </cell>
          <cell r="E238" t="str">
            <v>UNIDAD DE APOYO</v>
          </cell>
          <cell r="F238" t="str">
            <v>ARCHIVERO PROFESIONAL METALICO DE 3 GAVETAS NEGRO, CAJONES CON CORREDERAS EXTENDIBLES, CHAPA DE SEGURIDAD</v>
          </cell>
          <cell r="G238" t="str">
            <v>PALACIO MUNICIPAL, SN, COL. CENTRO, SEGUNDO PISO, EN LA OFICINA DE LA UNIDAD DE APOYO, YAHUALICA, HIDALGO.</v>
          </cell>
          <cell r="H238" t="str">
            <v>TAM-MEX</v>
          </cell>
          <cell r="I238">
            <v>54009</v>
          </cell>
          <cell r="J238" t="str">
            <v>S/N</v>
          </cell>
          <cell r="K238" t="str">
            <v>POSC, 813, 058</v>
          </cell>
          <cell r="L238">
            <v>41121</v>
          </cell>
          <cell r="M238" t="str">
            <v>LUIS MARIO VILLEDA CAMACHO</v>
          </cell>
          <cell r="N238">
            <v>3099</v>
          </cell>
          <cell r="O238">
            <v>2453.375</v>
          </cell>
          <cell r="P238">
            <v>3099</v>
          </cell>
          <cell r="Q238" t="str">
            <v>BUENAS CONDICIONES</v>
          </cell>
        </row>
        <row r="239">
          <cell r="A239" t="str">
            <v>5150010001-011</v>
          </cell>
          <cell r="B239" t="str">
            <v>5150010001-011</v>
          </cell>
          <cell r="C239" t="str">
            <v>515001-02-008</v>
          </cell>
          <cell r="D239" t="str">
            <v xml:space="preserve">SENÓN NAVARRO MORALES </v>
          </cell>
          <cell r="E239" t="str">
            <v>UNIDAD DE APOYO</v>
          </cell>
          <cell r="F239" t="str">
            <v>NOTEBOOK DELL INSPIRON 14 5458 INTEL CORE I3-5005U 4GB 1TB WIN 10 DVDRW 14 PULGADAS HD 1WTY</v>
          </cell>
          <cell r="G239" t="str">
            <v>PALACIO MUNICIPAL, SN, COL. CENTRO, SEGUNDO PISO, EN LA OFICINA DE LA UNIDAD DE APOYO, YAHUALICA, HIDALGO.</v>
          </cell>
          <cell r="H239" t="str">
            <v>DELL</v>
          </cell>
          <cell r="I239">
            <v>5458</v>
          </cell>
          <cell r="J239">
            <v>17992763534</v>
          </cell>
          <cell r="K239" t="str">
            <v>A 597</v>
          </cell>
          <cell r="L239">
            <v>42521</v>
          </cell>
          <cell r="M239" t="str">
            <v>LUIS MARIO VILLEDA CAMACHO</v>
          </cell>
          <cell r="N239">
            <v>16362.5</v>
          </cell>
          <cell r="O239">
            <v>16362.497499999999</v>
          </cell>
          <cell r="P239">
            <v>16362.5</v>
          </cell>
          <cell r="Q239" t="str">
            <v>MALAS CONDICIONES</v>
          </cell>
        </row>
        <row r="240">
          <cell r="A240" t="str">
            <v>5110010010-001</v>
          </cell>
          <cell r="B240" t="str">
            <v>5110010010-001</v>
          </cell>
          <cell r="C240" t="str">
            <v>511001-02-005</v>
          </cell>
          <cell r="D240" t="str">
            <v xml:space="preserve">SENÓN NAVARRO MORALES </v>
          </cell>
          <cell r="E240" t="str">
            <v>UNIDAD DE APOYO</v>
          </cell>
          <cell r="F240" t="str">
            <v>BANCA TANDEM DE 5 PLAZAS</v>
          </cell>
          <cell r="G240" t="str">
            <v>PALACIO MUNICIPAL, SN, COL. CENTRO, SEGUNDO PISO, EN LA OFICINA DE LA UNIDAD DE APOYO, YAHUALICA, HIDALGO.</v>
          </cell>
          <cell r="H240" t="str">
            <v>TOP SEATED</v>
          </cell>
          <cell r="I240" t="str">
            <v>A-135-5P</v>
          </cell>
          <cell r="J240" t="str">
            <v>S/N</v>
          </cell>
          <cell r="K240">
            <v>228</v>
          </cell>
          <cell r="L240">
            <v>41940</v>
          </cell>
          <cell r="M240" t="str">
            <v>LUIS MARIO VILLEDA CAMACHO</v>
          </cell>
          <cell r="N240">
            <v>4634.2</v>
          </cell>
          <cell r="O240">
            <v>2629.9085</v>
          </cell>
          <cell r="P240">
            <v>4634.2</v>
          </cell>
          <cell r="Q240" t="str">
            <v>BUENAS CONDICIONES</v>
          </cell>
        </row>
        <row r="241">
          <cell r="A241" t="str">
            <v>5110010010-002</v>
          </cell>
          <cell r="B241" t="str">
            <v>5110010010-002</v>
          </cell>
          <cell r="C241" t="str">
            <v>511001-02-006</v>
          </cell>
          <cell r="D241" t="str">
            <v xml:space="preserve">SENÓN NAVARRO MORALES </v>
          </cell>
          <cell r="E241" t="str">
            <v>UNIDAD DE APOYO</v>
          </cell>
          <cell r="F241" t="str">
            <v>BANCA TANDEM DE 5 PLAZAS</v>
          </cell>
          <cell r="G241" t="str">
            <v>PALACIO MUNICIPAL, SN, COL. CENTRO, SEGUNDO PISO, EN LA OFICINA DE LA UNIDAD DE APOYO, YAHUALICA, HIDALGO.</v>
          </cell>
          <cell r="H241" t="str">
            <v>TOP SEATED</v>
          </cell>
          <cell r="I241" t="str">
            <v>A-135-5P</v>
          </cell>
          <cell r="J241" t="str">
            <v>S/N</v>
          </cell>
          <cell r="K241">
            <v>228</v>
          </cell>
          <cell r="L241">
            <v>41940</v>
          </cell>
          <cell r="M241" t="str">
            <v>LUIS MARIO VILLEDA CAMACHO</v>
          </cell>
          <cell r="N241">
            <v>4634.2</v>
          </cell>
          <cell r="O241">
            <v>2629.9085</v>
          </cell>
          <cell r="P241">
            <v>4634.2</v>
          </cell>
          <cell r="Q241" t="str">
            <v>BUENAS CONDICIONES</v>
          </cell>
        </row>
        <row r="242">
          <cell r="A242" t="str">
            <v>5150010011-001</v>
          </cell>
          <cell r="B242" t="str">
            <v>5150010011-001</v>
          </cell>
          <cell r="C242" t="str">
            <v>515001-02-013</v>
          </cell>
          <cell r="D242" t="str">
            <v xml:space="preserve">SENÓN NAVARRO MORALES </v>
          </cell>
          <cell r="E242" t="str">
            <v>UNIDAD DE APOYO</v>
          </cell>
          <cell r="F242" t="str">
            <v>ROUTER CISCO RV345 DUAL WAN, CON 16 PUERTOS GIGABIT VPN CON SOPORTE PARA 10/100 TECNOLOGÍAS DE RED / 1000 BASE-T, 2 PUERTOS WAN (RJ-45), 2 PUERTOS USB PARA SOPORTAR MÓDEM 3G/4G, RENDIMIENTO TCP DE 900 MBPS.</v>
          </cell>
          <cell r="G242" t="str">
            <v>PALACIO MUNICIPAL, SN, COL. CENTRO, SEGUNDO PISO, EN LA OFICINA DE LA UNIDAD DE APOYO, YAHUALICA, HIDALGO.</v>
          </cell>
          <cell r="H242" t="str">
            <v>CISCO</v>
          </cell>
          <cell r="I242" t="str">
            <v>RV345</v>
          </cell>
          <cell r="J242" t="str">
            <v>PSZ22501HTL</v>
          </cell>
          <cell r="K242" t="str">
            <v>A 1688</v>
          </cell>
          <cell r="L242">
            <v>43706</v>
          </cell>
          <cell r="M242" t="str">
            <v>LUIS MARIO VILLEDA CAMACHO</v>
          </cell>
          <cell r="N242">
            <v>13950</v>
          </cell>
          <cell r="O242">
            <v>3871.13</v>
          </cell>
          <cell r="P242">
            <v>13950</v>
          </cell>
          <cell r="Q242" t="str">
            <v xml:space="preserve">BUENAS CONDICIONES </v>
          </cell>
        </row>
        <row r="243">
          <cell r="A243" t="str">
            <v>5210010004-002</v>
          </cell>
          <cell r="B243" t="str">
            <v>5210010004-002</v>
          </cell>
          <cell r="C243" t="str">
            <v>521001-02-014</v>
          </cell>
          <cell r="D243" t="str">
            <v xml:space="preserve">SENÓN NAVARRO MORALES </v>
          </cell>
          <cell r="E243" t="str">
            <v>UNIDAD DE APOYO</v>
          </cell>
          <cell r="F243" t="str">
            <v>PANTALLA LED 43 JVC SMART S143FS, CON SOPORTE.</v>
          </cell>
          <cell r="G243" t="str">
            <v>PALACIO MUNICIPAL, SN, COL. CENTRO, SEGUNDO PISO, EN LA OFICINA DE LA UNIDAD DE APOYO, YAHUALICA, HIDALGO.</v>
          </cell>
          <cell r="H243" t="str">
            <v>JVC</v>
          </cell>
          <cell r="I243" t="str">
            <v>S143FS</v>
          </cell>
          <cell r="J243">
            <v>1067576</v>
          </cell>
          <cell r="K243" t="str">
            <v>A 1124</v>
          </cell>
          <cell r="L243">
            <v>43361</v>
          </cell>
          <cell r="M243" t="str">
            <v>LUIS MARIO VILLEDA CAMACHO</v>
          </cell>
          <cell r="N243">
            <v>8700</v>
          </cell>
          <cell r="O243">
            <v>5069.9250000000002</v>
          </cell>
          <cell r="P243">
            <v>8700</v>
          </cell>
          <cell r="Q243" t="str">
            <v>BUENAS CONDICIONES</v>
          </cell>
        </row>
        <row r="244">
          <cell r="A244" t="str">
            <v>5110010012-001</v>
          </cell>
          <cell r="B244" t="str">
            <v>5110010012-001</v>
          </cell>
          <cell r="C244" t="str">
            <v>511001-02-018</v>
          </cell>
          <cell r="D244" t="str">
            <v xml:space="preserve">SENÓN NAVARRO MORALES </v>
          </cell>
          <cell r="E244" t="str">
            <v>UNIDAD DE APOYO</v>
          </cell>
          <cell r="F244" t="str">
            <v>SILLON SOFA EN VINIL COLOR CHOCOLATE</v>
          </cell>
          <cell r="G244" t="str">
            <v>PALACIO MUNICIPAL, SN, COL. CENTRO, SEGUNDO PISO, EN LA OFICINA DE LA UNIDAD DE APOYO, YAHUALICA, HIDALGO.</v>
          </cell>
          <cell r="H244" t="str">
            <v>S/M</v>
          </cell>
          <cell r="I244" t="str">
            <v>S/M</v>
          </cell>
          <cell r="J244" t="str">
            <v>S/N</v>
          </cell>
          <cell r="K244" t="str">
            <v>228 A</v>
          </cell>
          <cell r="L244">
            <v>43910</v>
          </cell>
          <cell r="M244" t="str">
            <v>LUIS MARIO VILLEDA CAMACHO</v>
          </cell>
          <cell r="N244">
            <v>6900</v>
          </cell>
          <cell r="O244">
            <v>172.5</v>
          </cell>
          <cell r="P244">
            <v>6900</v>
          </cell>
          <cell r="Q244" t="str">
            <v>BUENAS CONDICIONES</v>
          </cell>
        </row>
        <row r="245">
          <cell r="A245" t="str">
            <v>5110010001-022</v>
          </cell>
          <cell r="B245" t="str">
            <v>5110010001-022</v>
          </cell>
          <cell r="C245" t="str">
            <v>511001-02-017</v>
          </cell>
          <cell r="D245" t="str">
            <v xml:space="preserve">SENÓN NAVARRO MORALES </v>
          </cell>
          <cell r="E245" t="str">
            <v>UNIDAD DE APOYO</v>
          </cell>
          <cell r="F245" t="str">
            <v xml:space="preserve">ESCRITORIO EN L QUATARRA </v>
          </cell>
          <cell r="G245" t="str">
            <v>PALACIO MUNICIPAL, SN, COL. CENTRO, SEGUNDO PISO, EN LA OFICINA DE LA UNIDAD DE APOYO, YAHUALICA, HIDALGO.</v>
          </cell>
          <cell r="H245" t="str">
            <v>SM</v>
          </cell>
          <cell r="I245" t="str">
            <v>SM</v>
          </cell>
          <cell r="J245" t="str">
            <v>SN</v>
          </cell>
          <cell r="K245" t="str">
            <v>B8C79</v>
          </cell>
          <cell r="L245">
            <v>42052</v>
          </cell>
          <cell r="M245" t="str">
            <v>LUIS MARIO VILLEDA CAMACHO</v>
          </cell>
          <cell r="N245">
            <v>4350</v>
          </cell>
          <cell r="O245">
            <v>2336.9166666666665</v>
          </cell>
          <cell r="P245">
            <v>4350</v>
          </cell>
          <cell r="Q245" t="str">
            <v>BUENAS CONDICIONES</v>
          </cell>
        </row>
        <row r="246">
          <cell r="A246" t="str">
            <v>5150010001-018</v>
          </cell>
          <cell r="B246" t="str">
            <v>5150010001-018</v>
          </cell>
          <cell r="C246" t="str">
            <v>515001-02-009</v>
          </cell>
          <cell r="D246" t="str">
            <v xml:space="preserve">SENÓN NAVARRO MORALES </v>
          </cell>
          <cell r="E246" t="str">
            <v>UNIDAD DE APOYO</v>
          </cell>
          <cell r="F246" t="str">
            <v>DELL NB INSPIRON 14 300 SERIES, 3458 CI5-6200 4G.</v>
          </cell>
          <cell r="G246" t="str">
            <v>PALACIO MUNICIPAL, SN, COL. CENTRO, SEGUNDO PISO, EN LA OFICINA DE LA UNIDAD DE APOYO, YAHUALICA, HIDALGO.</v>
          </cell>
          <cell r="H246" t="str">
            <v>DELL</v>
          </cell>
          <cell r="I246" t="str">
            <v>INSPIRON 14</v>
          </cell>
          <cell r="J246" t="str">
            <v>95BX2C2</v>
          </cell>
          <cell r="K246" t="str">
            <v>A 42</v>
          </cell>
          <cell r="L246">
            <v>42806</v>
          </cell>
          <cell r="M246" t="str">
            <v>LUIS MARIO VILLEDA CAMACHO</v>
          </cell>
          <cell r="N246">
            <v>22332.19</v>
          </cell>
          <cell r="O246">
            <v>22332.1929925</v>
          </cell>
          <cell r="P246">
            <v>22332.19</v>
          </cell>
          <cell r="Q246" t="str">
            <v>BUENAS CONDICIONES</v>
          </cell>
        </row>
        <row r="247">
          <cell r="A247" t="str">
            <v>5110010001-008</v>
          </cell>
          <cell r="B247" t="str">
            <v>5110010001-008</v>
          </cell>
          <cell r="C247" t="str">
            <v>511001-02-002</v>
          </cell>
          <cell r="D247" t="str">
            <v xml:space="preserve">SENÓN NAVARRO MORALES </v>
          </cell>
          <cell r="E247" t="str">
            <v>UNIDAD DE APOYO</v>
          </cell>
          <cell r="F247" t="str">
            <v>ESCRITORIO METROPOLITAN, CON DOS CAJONES MODELO 4225</v>
          </cell>
          <cell r="G247" t="str">
            <v>PALACIO MUNICIPAL, SN, COL. CENTRO, SEGUNDO PISO, EN LA OFICINA DE LA UNIDAD DE APOYO, YAHUALICA, HIDALGO.</v>
          </cell>
          <cell r="H247" t="str">
            <v>RAMPE</v>
          </cell>
          <cell r="I247">
            <v>4225</v>
          </cell>
          <cell r="J247" t="str">
            <v>S/N</v>
          </cell>
          <cell r="K247">
            <v>228</v>
          </cell>
          <cell r="L247">
            <v>41940</v>
          </cell>
          <cell r="M247" t="str">
            <v>LUIS MARIO VILLEDA CAMACHO</v>
          </cell>
          <cell r="N247">
            <v>3761</v>
          </cell>
          <cell r="O247">
            <v>2134.3674999999998</v>
          </cell>
          <cell r="P247">
            <v>3761</v>
          </cell>
          <cell r="Q247" t="str">
            <v>REGULAR</v>
          </cell>
        </row>
        <row r="248">
          <cell r="A248" t="str">
            <v>5110010009-001</v>
          </cell>
          <cell r="B248" t="str">
            <v>5110010009-001</v>
          </cell>
          <cell r="C248" t="str">
            <v>511001-02-004</v>
          </cell>
          <cell r="D248" t="str">
            <v xml:space="preserve">SENÓN NAVARRO MORALES </v>
          </cell>
          <cell r="E248" t="str">
            <v>UNIDAD DE APOYO</v>
          </cell>
          <cell r="F248" t="str">
            <v>MUEBLE DE MADERA DE PINO PARA KIOSKO DE INFORMACION DE 1.90</v>
          </cell>
          <cell r="G248" t="str">
            <v>PALACIO MUNICIPAL, SN, COL. CENTRO, SEGUNDO PISO, EN LA OFICINA DE LA UNIDAD DE APOYO, YAHUALICA, HIDALGO.</v>
          </cell>
          <cell r="H248" t="str">
            <v>SM</v>
          </cell>
          <cell r="I248" t="str">
            <v>SM</v>
          </cell>
          <cell r="J248" t="str">
            <v>S/N</v>
          </cell>
          <cell r="K248" t="str">
            <v>A 489</v>
          </cell>
          <cell r="L248">
            <v>41985</v>
          </cell>
          <cell r="M248" t="str">
            <v>LUIS MARIO VILLEDA CAMACHO</v>
          </cell>
          <cell r="N248">
            <v>2550</v>
          </cell>
          <cell r="O248">
            <v>1415.9583333333335</v>
          </cell>
          <cell r="P248">
            <v>2550</v>
          </cell>
          <cell r="Q248" t="str">
            <v>BUENAS CONDICIONES</v>
          </cell>
        </row>
        <row r="249">
          <cell r="A249" t="str">
            <v>5150010002-035</v>
          </cell>
          <cell r="B249" t="str">
            <v>5150010002-035</v>
          </cell>
          <cell r="C249" t="str">
            <v>515001-02-010</v>
          </cell>
          <cell r="D249" t="str">
            <v xml:space="preserve">SENÓN NAVARRO MORALES </v>
          </cell>
          <cell r="E249" t="str">
            <v>UNIDAD DE APOYO</v>
          </cell>
          <cell r="F249" t="str">
            <v>ALL IN ONE DELL INSPIRION 20 19.5 PULGADAS,INTEL CELERON N2840 2.58 GHz 2GB 500 GB NO DVD WIN8.1 BING</v>
          </cell>
          <cell r="G249" t="str">
            <v>PALACIO MUNICIPAL, SN, COL. CENTRO, SEGUNDO PISO, EN LA OFICINA DE LA UNIDAD DE APOYO, YAHUALICA, HIDALGO.</v>
          </cell>
          <cell r="H249" t="str">
            <v>DELL</v>
          </cell>
          <cell r="I249" t="str">
            <v>INSPIRION 20</v>
          </cell>
          <cell r="J249" t="str">
            <v>JNQ7342</v>
          </cell>
          <cell r="K249" t="str">
            <v>A 492</v>
          </cell>
          <cell r="L249">
            <v>42366</v>
          </cell>
          <cell r="M249" t="str">
            <v>LUIS MARIO VILLEDA CAMACHO</v>
          </cell>
          <cell r="N249">
            <v>11416.07</v>
          </cell>
          <cell r="O249">
            <v>11416.073930000002</v>
          </cell>
          <cell r="P249">
            <v>11416.07</v>
          </cell>
          <cell r="Q249" t="str">
            <v>BUENAS CONDICIONES</v>
          </cell>
        </row>
        <row r="250">
          <cell r="A250" t="str">
            <v>5150010005-001</v>
          </cell>
          <cell r="B250" t="str">
            <v>5150010005-001</v>
          </cell>
          <cell r="C250" t="str">
            <v>515001-02-011</v>
          </cell>
          <cell r="D250" t="str">
            <v xml:space="preserve">SENÓN NAVARRO MORALES </v>
          </cell>
          <cell r="E250" t="str">
            <v>UNIDAD DE APOYO</v>
          </cell>
          <cell r="F250" t="str">
            <v>DISCO DURO EXTERNO  DASHDRIVE 1TB</v>
          </cell>
          <cell r="G250" t="str">
            <v>PALACIO MUNICIPAL, SN, COL. CENTRO, SEGUNDO PISO, EN LA OFICINA DE LA UNIDAD DE APOYO, YAHUALICA, HIDALGO.</v>
          </cell>
          <cell r="H250" t="str">
            <v>ADATA</v>
          </cell>
          <cell r="I250" t="str">
            <v>HV610</v>
          </cell>
          <cell r="J250" t="str">
            <v>1E2120147779</v>
          </cell>
          <cell r="K250">
            <v>133</v>
          </cell>
          <cell r="L250">
            <v>42601</v>
          </cell>
          <cell r="M250" t="str">
            <v>LUIS MARIO VILLEDA CAMACHO</v>
          </cell>
          <cell r="N250">
            <v>5798.54</v>
          </cell>
          <cell r="O250">
            <v>5798.5414600000004</v>
          </cell>
          <cell r="P250">
            <v>5798.54</v>
          </cell>
          <cell r="Q250" t="str">
            <v>REGULAR</v>
          </cell>
        </row>
        <row r="251">
          <cell r="A251" t="str">
            <v>5150010006-002</v>
          </cell>
          <cell r="B251" t="str">
            <v>5150010006-002</v>
          </cell>
          <cell r="C251" t="str">
            <v>515001-02-012</v>
          </cell>
          <cell r="D251" t="str">
            <v xml:space="preserve">SENÓN NAVARRO MORALES </v>
          </cell>
          <cell r="E251" t="str">
            <v>UNIDAD DE APOYO</v>
          </cell>
          <cell r="F251" t="str">
            <v>NOBREAK 4 CONTACTOS</v>
          </cell>
          <cell r="G251" t="str">
            <v>PALACIO MUNICIPAL, SN, COL. CENTRO, SEGUNDO PISO, EN LA OFICINA DE LA UNIDAD DE APOYO, YAHUALICA, HIDALGO.</v>
          </cell>
          <cell r="H251" t="str">
            <v>FORZA</v>
          </cell>
          <cell r="I251" t="str">
            <v>ISL-511</v>
          </cell>
          <cell r="J251" t="str">
            <v>3113A0027</v>
          </cell>
          <cell r="K251">
            <v>118</v>
          </cell>
          <cell r="L251">
            <v>42572</v>
          </cell>
          <cell r="M251" t="str">
            <v>LUIS MARIO VILLEDA CAMACHO</v>
          </cell>
          <cell r="N251">
            <v>3193.31</v>
          </cell>
          <cell r="O251">
            <v>3193.3066899999994</v>
          </cell>
          <cell r="P251">
            <v>3193.31</v>
          </cell>
          <cell r="Q251" t="str">
            <v>MALAS CONDICIONES</v>
          </cell>
        </row>
        <row r="252">
          <cell r="A252" t="str">
            <v>5150010001-001</v>
          </cell>
          <cell r="B252" t="str">
            <v>5150010001-001</v>
          </cell>
          <cell r="C252" t="str">
            <v>515001-02-008</v>
          </cell>
          <cell r="D252" t="str">
            <v xml:space="preserve">SENÓN NAVARRO MORALES </v>
          </cell>
          <cell r="E252" t="str">
            <v>UNIDAD DE APOYO</v>
          </cell>
          <cell r="F252" t="str">
            <v>NOTEBOOK DELL INSPIRON 3442, CEL 4GB, 500 GB, W8.1, 14 PULGADAS</v>
          </cell>
          <cell r="G252" t="str">
            <v>PALACIO MUNICIPAL, SN, COL. CENTRO, SEGUNDO PISO, EN LA OFICINA DE LA UNIDAD DE APOYO, YAHUALICA, HIDALGO.</v>
          </cell>
          <cell r="H252" t="str">
            <v>DELL</v>
          </cell>
          <cell r="I252" t="str">
            <v>INSPIRION 14</v>
          </cell>
          <cell r="J252">
            <v>36812387630</v>
          </cell>
          <cell r="K252" t="str">
            <v>A 362</v>
          </cell>
          <cell r="L252">
            <v>42089</v>
          </cell>
          <cell r="M252" t="str">
            <v>FERMÍN SÁNCHEZ MONTIEL</v>
          </cell>
          <cell r="N252">
            <v>-10828.88</v>
          </cell>
          <cell r="O252">
            <v>-10828.884690000001</v>
          </cell>
          <cell r="P252">
            <v>-10828.88</v>
          </cell>
          <cell r="Q252" t="str">
            <v>BAJA 2020 -MALAS CONDICIONES</v>
          </cell>
        </row>
        <row r="253">
          <cell r="A253" t="str">
            <v>5150010003-001</v>
          </cell>
          <cell r="B253" t="str">
            <v>5150010003-001</v>
          </cell>
          <cell r="C253" t="str">
            <v>515001-02-013</v>
          </cell>
          <cell r="D253" t="str">
            <v xml:space="preserve">SENÓN NAVARRO MORALES </v>
          </cell>
          <cell r="E253" t="str">
            <v>UNIDAD DE APOYO</v>
          </cell>
          <cell r="F253" t="str">
            <v>MULTIFUNCIONAL EPSON L555 WIFI</v>
          </cell>
          <cell r="G253" t="str">
            <v>PALACIO MUNICIPAL, SN, COL. CENTRO, SEGUNDO PISO, EN LA OFICINA DE LA UNIDAD DE APOYO, YAHUALICA, HIDALGO.</v>
          </cell>
          <cell r="H253" t="str">
            <v>EPSON</v>
          </cell>
          <cell r="I253" t="str">
            <v>L555</v>
          </cell>
          <cell r="J253" t="str">
            <v>S4VY106774</v>
          </cell>
          <cell r="K253" t="str">
            <v>POSE/17614596</v>
          </cell>
          <cell r="L253">
            <v>41961</v>
          </cell>
          <cell r="M253" t="str">
            <v>FERMÍN SÁNCHEZ MONTIEL</v>
          </cell>
          <cell r="N253">
            <v>-5254</v>
          </cell>
          <cell r="O253">
            <v>-5252.9953500000001</v>
          </cell>
          <cell r="P253">
            <v>-5254</v>
          </cell>
          <cell r="Q253" t="str">
            <v>BAJA 2020 -MALAS CONDICIONES</v>
          </cell>
        </row>
        <row r="263">
          <cell r="F263" t="str">
            <v xml:space="preserve">  </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550"/>
  <sheetViews>
    <sheetView tabSelected="1" view="pageBreakPreview" topLeftCell="M1" zoomScale="85" zoomScaleNormal="85" zoomScaleSheetLayoutView="85" workbookViewId="0">
      <selection activeCell="N4" sqref="N4"/>
    </sheetView>
  </sheetViews>
  <sheetFormatPr baseColWidth="10" defaultColWidth="21.85546875" defaultRowHeight="12.75" x14ac:dyDescent="0.2"/>
  <cols>
    <col min="1" max="3" width="21.85546875" style="168"/>
    <col min="4" max="4" width="48.28515625" style="311" customWidth="1"/>
    <col min="5" max="7" width="21.85546875" style="168"/>
    <col min="8" max="8" width="25.85546875" style="311" customWidth="1"/>
    <col min="9" max="14" width="21.85546875" style="168"/>
    <col min="15" max="15" width="21.85546875" style="303"/>
    <col min="16" max="16384" width="21.85546875" style="168"/>
  </cols>
  <sheetData>
    <row r="1" spans="1:40" ht="15" customHeight="1" x14ac:dyDescent="0.2">
      <c r="A1" s="164"/>
      <c r="B1" s="164"/>
      <c r="C1" s="165"/>
      <c r="D1" s="304"/>
      <c r="E1" s="165"/>
      <c r="F1" s="165"/>
      <c r="G1" s="165"/>
      <c r="H1" s="304"/>
      <c r="I1" s="164"/>
      <c r="J1" s="164"/>
      <c r="K1" s="164"/>
      <c r="L1" s="164"/>
      <c r="M1" s="164"/>
      <c r="N1" s="164"/>
      <c r="O1" s="166"/>
      <c r="P1" s="167"/>
      <c r="Q1" s="167"/>
      <c r="R1" s="167"/>
      <c r="S1" s="164"/>
    </row>
    <row r="2" spans="1:40" ht="87" customHeight="1" x14ac:dyDescent="0.2">
      <c r="A2" s="164"/>
      <c r="B2" s="164"/>
      <c r="C2" s="165"/>
      <c r="D2" s="304"/>
      <c r="E2" s="165"/>
      <c r="F2" s="165"/>
      <c r="G2" s="165"/>
      <c r="H2" s="304"/>
      <c r="I2" s="164"/>
      <c r="J2" s="164"/>
      <c r="K2" s="169"/>
      <c r="L2" s="170"/>
      <c r="M2" s="170"/>
      <c r="N2" s="164"/>
      <c r="O2" s="166"/>
      <c r="P2" s="167"/>
      <c r="Q2" s="167"/>
      <c r="R2" s="171" t="s">
        <v>154</v>
      </c>
      <c r="S2" s="172">
        <v>47754</v>
      </c>
    </row>
    <row r="3" spans="1:40" ht="15" customHeight="1" x14ac:dyDescent="0.2">
      <c r="A3" s="164"/>
      <c r="B3" s="164"/>
      <c r="C3" s="165"/>
      <c r="D3" s="304"/>
      <c r="E3" s="165"/>
      <c r="F3" s="165"/>
      <c r="G3" s="165"/>
      <c r="H3" s="304"/>
      <c r="I3" s="164"/>
      <c r="J3" s="164"/>
      <c r="K3" s="169"/>
      <c r="L3" s="170"/>
      <c r="M3" s="170"/>
      <c r="N3" s="164"/>
      <c r="O3" s="166"/>
      <c r="P3" s="167"/>
      <c r="Q3" s="167"/>
      <c r="R3" s="167" t="s">
        <v>153</v>
      </c>
      <c r="S3" s="173">
        <f>DATE(YEAR(S2),MONTH(S2),1)</f>
        <v>47727</v>
      </c>
    </row>
    <row r="4" spans="1:40" x14ac:dyDescent="0.2">
      <c r="A4" s="164"/>
      <c r="B4" s="164"/>
      <c r="C4" s="174" t="s">
        <v>21</v>
      </c>
      <c r="D4" s="175">
        <f>S2</f>
        <v>47754</v>
      </c>
      <c r="E4" s="175"/>
      <c r="F4" s="175"/>
      <c r="G4" s="175"/>
      <c r="H4" s="175"/>
      <c r="I4" s="164"/>
      <c r="J4" s="164"/>
      <c r="K4" s="164"/>
      <c r="L4" s="164"/>
      <c r="M4" s="164"/>
      <c r="N4" s="164"/>
      <c r="O4" s="166"/>
      <c r="P4" s="164"/>
      <c r="Q4" s="164"/>
      <c r="R4" s="164"/>
      <c r="S4" s="164"/>
    </row>
    <row r="5" spans="1:40" ht="4.5" customHeight="1" x14ac:dyDescent="0.2">
      <c r="A5" s="164"/>
      <c r="B5" s="164"/>
      <c r="C5" s="164"/>
      <c r="D5" s="305"/>
      <c r="E5" s="164"/>
      <c r="F5" s="164"/>
      <c r="G5" s="164"/>
      <c r="H5" s="305"/>
      <c r="I5" s="164"/>
      <c r="J5" s="164"/>
      <c r="K5" s="164"/>
      <c r="L5" s="164"/>
      <c r="M5" s="164"/>
      <c r="N5" s="164"/>
      <c r="O5" s="166"/>
      <c r="P5" s="164"/>
      <c r="Q5" s="164"/>
      <c r="R5" s="164"/>
      <c r="S5" s="164"/>
    </row>
    <row r="6" spans="1:40" x14ac:dyDescent="0.2">
      <c r="A6" s="176" t="s">
        <v>81</v>
      </c>
      <c r="B6" s="177"/>
      <c r="C6" s="177"/>
      <c r="D6" s="306" t="s">
        <v>82</v>
      </c>
      <c r="E6" s="176" t="s">
        <v>83</v>
      </c>
      <c r="F6" s="176" t="s">
        <v>84</v>
      </c>
      <c r="G6" s="176" t="s">
        <v>85</v>
      </c>
      <c r="H6" s="306" t="s">
        <v>86</v>
      </c>
      <c r="I6" s="177" t="s">
        <v>4</v>
      </c>
      <c r="J6" s="178" t="s">
        <v>88</v>
      </c>
      <c r="K6" s="177" t="s">
        <v>1063</v>
      </c>
      <c r="L6" s="177" t="s">
        <v>6</v>
      </c>
      <c r="M6" s="177" t="s">
        <v>7</v>
      </c>
      <c r="N6" s="177" t="s">
        <v>8</v>
      </c>
      <c r="O6" s="177" t="s">
        <v>79</v>
      </c>
      <c r="P6" s="177" t="s">
        <v>15</v>
      </c>
      <c r="Q6" s="177" t="s">
        <v>14</v>
      </c>
      <c r="R6" s="177" t="s">
        <v>9</v>
      </c>
      <c r="S6" s="177" t="s">
        <v>10</v>
      </c>
      <c r="T6" s="177" t="s">
        <v>16</v>
      </c>
      <c r="W6" s="164"/>
      <c r="X6" s="164"/>
      <c r="Y6" s="164"/>
      <c r="Z6" s="164"/>
      <c r="AA6" s="164"/>
      <c r="AB6" s="164"/>
      <c r="AC6" s="164"/>
      <c r="AD6" s="164"/>
      <c r="AE6" s="164"/>
      <c r="AF6" s="164"/>
      <c r="AG6" s="164"/>
      <c r="AH6" s="164"/>
      <c r="AI6" s="164"/>
      <c r="AJ6" s="164"/>
      <c r="AK6" s="166"/>
      <c r="AL6" s="164"/>
      <c r="AM6" s="164"/>
      <c r="AN6" s="164"/>
    </row>
    <row r="7" spans="1:40" ht="24.95" customHeight="1" x14ac:dyDescent="0.2">
      <c r="A7" s="179" t="s">
        <v>96</v>
      </c>
      <c r="B7" s="180"/>
      <c r="C7" s="181"/>
      <c r="D7" s="307" t="s">
        <v>97</v>
      </c>
      <c r="E7" s="182" t="s">
        <v>98</v>
      </c>
      <c r="F7" s="182" t="s">
        <v>99</v>
      </c>
      <c r="G7" s="182" t="s">
        <v>100</v>
      </c>
      <c r="H7" s="307" t="s">
        <v>101</v>
      </c>
      <c r="I7" s="183">
        <v>41127</v>
      </c>
      <c r="J7" s="184">
        <v>5999.01</v>
      </c>
      <c r="K7" s="180">
        <v>36</v>
      </c>
      <c r="L7" s="185">
        <f>DATE(YEAR(I7),MONTH(I7),1)</f>
        <v>41122</v>
      </c>
      <c r="M7" s="186">
        <f>EDATE(L7,K7)-1</f>
        <v>42216</v>
      </c>
      <c r="N7" s="187">
        <f>+J7/K7</f>
        <v>166.63916666666668</v>
      </c>
      <c r="O7" s="188" t="str">
        <f>IF($S$3&lt;L7,"N",IF($S$3&gt;M7,"T",DATEDIF(L7,$S$3,"m")))</f>
        <v>T</v>
      </c>
      <c r="P7" s="189">
        <f t="shared" ref="P7:P70" si="0">IF(ISNUMBER(O7),N7,0)</f>
        <v>0</v>
      </c>
      <c r="Q7" s="190">
        <f>IF(O7="t",K7*N7,IF(ISNUMBER(O7),O7*N7,0))</f>
        <v>5999.01</v>
      </c>
      <c r="R7" s="191">
        <f t="shared" ref="R7:R70" si="1">+Q7+P7</f>
        <v>5999.01</v>
      </c>
      <c r="S7" s="187">
        <f t="shared" ref="S7:S70" si="2">+J7-R7</f>
        <v>0</v>
      </c>
      <c r="T7" s="192">
        <f t="shared" ref="T7:T70" si="3">IF(Q7=0,J7-P7-R7,J7-Q7-P7-S7)</f>
        <v>0</v>
      </c>
      <c r="W7" s="164"/>
      <c r="X7" s="164"/>
      <c r="Y7" s="164"/>
      <c r="Z7" s="164"/>
      <c r="AA7" s="164"/>
      <c r="AB7" s="164"/>
      <c r="AC7" s="164"/>
      <c r="AD7" s="164"/>
      <c r="AE7" s="193" t="s">
        <v>61</v>
      </c>
      <c r="AF7" s="164"/>
      <c r="AG7" s="164"/>
      <c r="AH7" s="164"/>
      <c r="AI7" s="164"/>
      <c r="AJ7" s="164"/>
      <c r="AK7" s="166"/>
      <c r="AL7" s="164"/>
      <c r="AM7" s="193" t="s">
        <v>75</v>
      </c>
      <c r="AN7" s="164"/>
    </row>
    <row r="8" spans="1:40" ht="24.95" customHeight="1" x14ac:dyDescent="0.2">
      <c r="A8" s="179" t="s">
        <v>104</v>
      </c>
      <c r="B8" s="180"/>
      <c r="C8" s="181"/>
      <c r="D8" s="307" t="s">
        <v>105</v>
      </c>
      <c r="E8" s="182" t="s">
        <v>106</v>
      </c>
      <c r="F8" s="182" t="s">
        <v>107</v>
      </c>
      <c r="G8" s="182" t="s">
        <v>108</v>
      </c>
      <c r="H8" s="307" t="s">
        <v>101</v>
      </c>
      <c r="I8" s="183">
        <v>43704</v>
      </c>
      <c r="J8" s="184">
        <v>19980</v>
      </c>
      <c r="K8" s="180">
        <v>36</v>
      </c>
      <c r="L8" s="185">
        <f t="shared" ref="L8:L71" si="4">DATE(YEAR(I8),MONTH(I8),1)</f>
        <v>43678</v>
      </c>
      <c r="M8" s="186">
        <f t="shared" ref="M8:M71" si="5">EDATE(L8,K8)-1</f>
        <v>44773</v>
      </c>
      <c r="N8" s="187">
        <f t="shared" ref="N8:N71" si="6">+J8/K8</f>
        <v>555</v>
      </c>
      <c r="O8" s="188" t="str">
        <f>IF($S$3&lt;L8,"N",IF($S$3&gt;M8,"T",DATEDIF(L8,$S$3,"m")))</f>
        <v>T</v>
      </c>
      <c r="P8" s="189">
        <f t="shared" si="0"/>
        <v>0</v>
      </c>
      <c r="Q8" s="190">
        <f t="shared" ref="Q8:Q70" si="7">IF(O8="t",K8*N8,IF(ISNUMBER(O8),O8*N8,0))</f>
        <v>19980</v>
      </c>
      <c r="R8" s="191">
        <f t="shared" si="1"/>
        <v>19980</v>
      </c>
      <c r="S8" s="187">
        <f t="shared" si="2"/>
        <v>0</v>
      </c>
      <c r="T8" s="192">
        <f t="shared" si="3"/>
        <v>0</v>
      </c>
      <c r="W8" s="164"/>
      <c r="X8" s="164"/>
      <c r="Y8" s="164"/>
      <c r="Z8" s="194"/>
      <c r="AA8" s="194"/>
      <c r="AB8" s="194"/>
      <c r="AC8" s="194"/>
      <c r="AD8" s="194"/>
      <c r="AE8" s="195">
        <f>L7</f>
        <v>41122</v>
      </c>
      <c r="AF8" s="194"/>
      <c r="AG8" s="194"/>
      <c r="AH8" s="194"/>
      <c r="AI8" s="194"/>
      <c r="AJ8" s="194"/>
      <c r="AK8" s="194"/>
      <c r="AL8" s="194"/>
      <c r="AM8" s="195">
        <f>M7</f>
        <v>42216</v>
      </c>
      <c r="AN8" s="164"/>
    </row>
    <row r="9" spans="1:40" ht="24.95" customHeight="1" x14ac:dyDescent="0.2">
      <c r="A9" s="179" t="s">
        <v>110</v>
      </c>
      <c r="B9" s="180"/>
      <c r="C9" s="181"/>
      <c r="D9" s="307" t="s">
        <v>111</v>
      </c>
      <c r="E9" s="182" t="s">
        <v>106</v>
      </c>
      <c r="F9" s="182" t="s">
        <v>112</v>
      </c>
      <c r="G9" s="182" t="s">
        <v>113</v>
      </c>
      <c r="H9" s="307" t="s">
        <v>101</v>
      </c>
      <c r="I9" s="183">
        <v>42923</v>
      </c>
      <c r="J9" s="184">
        <v>23569.33</v>
      </c>
      <c r="K9" s="180">
        <v>36</v>
      </c>
      <c r="L9" s="185">
        <f>DATE(YEAR(I9),MONTH(I9),1)</f>
        <v>42917</v>
      </c>
      <c r="M9" s="186">
        <f t="shared" si="5"/>
        <v>44012</v>
      </c>
      <c r="N9" s="187">
        <f t="shared" si="6"/>
        <v>654.70361111111117</v>
      </c>
      <c r="O9" s="188" t="str">
        <f>IF($S$3&lt;L9,"N",
IF($S$3&gt;M9,"T",
DATEDIF(L9,$S$3,"m")))</f>
        <v>T</v>
      </c>
      <c r="P9" s="189">
        <f t="shared" si="0"/>
        <v>0</v>
      </c>
      <c r="Q9" s="190">
        <f t="shared" si="7"/>
        <v>23569.33</v>
      </c>
      <c r="R9" s="191">
        <f t="shared" si="1"/>
        <v>23569.33</v>
      </c>
      <c r="S9" s="187">
        <f t="shared" si="2"/>
        <v>0</v>
      </c>
      <c r="T9" s="192">
        <f t="shared" si="3"/>
        <v>0</v>
      </c>
      <c r="W9" s="164"/>
      <c r="X9" s="164"/>
      <c r="Y9" s="164"/>
      <c r="Z9" s="194"/>
      <c r="AA9" s="194"/>
      <c r="AB9" s="194"/>
      <c r="AC9" s="194"/>
      <c r="AD9" s="194"/>
      <c r="AE9" s="194"/>
      <c r="AF9" s="194"/>
      <c r="AG9" s="194"/>
      <c r="AH9" s="194" t="s">
        <v>77</v>
      </c>
      <c r="AI9" s="194"/>
      <c r="AJ9" s="194"/>
      <c r="AK9" s="194"/>
      <c r="AL9" s="194"/>
      <c r="AM9" s="196"/>
      <c r="AN9" s="164"/>
    </row>
    <row r="10" spans="1:40" ht="24.95" customHeight="1" x14ac:dyDescent="0.2">
      <c r="A10" s="179" t="s">
        <v>119</v>
      </c>
      <c r="B10" s="180"/>
      <c r="C10" s="181"/>
      <c r="D10" s="307" t="s">
        <v>128</v>
      </c>
      <c r="E10" s="182" t="s">
        <v>106</v>
      </c>
      <c r="F10" s="182" t="s">
        <v>142</v>
      </c>
      <c r="G10" s="182">
        <v>17423905070</v>
      </c>
      <c r="H10" s="307" t="s">
        <v>101</v>
      </c>
      <c r="I10" s="183">
        <v>42872</v>
      </c>
      <c r="J10" s="184">
        <v>22000</v>
      </c>
      <c r="K10" s="180">
        <v>36</v>
      </c>
      <c r="L10" s="185">
        <f t="shared" si="4"/>
        <v>42856</v>
      </c>
      <c r="M10" s="186">
        <f t="shared" si="5"/>
        <v>43951</v>
      </c>
      <c r="N10" s="187">
        <f t="shared" si="6"/>
        <v>611.11111111111109</v>
      </c>
      <c r="O10" s="188" t="str">
        <f>IF($S$3&lt;L10,"N",
IF($S$3&gt;M10,"T",
DATEDIF(L10,$S$3,"m")))</f>
        <v>T</v>
      </c>
      <c r="P10" s="189">
        <f t="shared" si="0"/>
        <v>0</v>
      </c>
      <c r="Q10" s="190">
        <f t="shared" si="7"/>
        <v>22000</v>
      </c>
      <c r="R10" s="191">
        <f t="shared" si="1"/>
        <v>22000</v>
      </c>
      <c r="S10" s="187">
        <f t="shared" si="2"/>
        <v>0</v>
      </c>
      <c r="T10" s="192">
        <f t="shared" si="3"/>
        <v>0</v>
      </c>
      <c r="W10" s="197" t="s">
        <v>76</v>
      </c>
      <c r="X10" s="197"/>
      <c r="Y10" s="164"/>
      <c r="Z10" s="195" t="str">
        <f>IF($S$3&lt;$AE$8,$S$3,"")</f>
        <v/>
      </c>
      <c r="AA10" s="198"/>
      <c r="AB10" s="198"/>
      <c r="AC10" s="198"/>
      <c r="AD10" s="198"/>
      <c r="AE10" s="199"/>
      <c r="AF10" s="199"/>
      <c r="AG10" s="199"/>
      <c r="AH10" s="195" t="str">
        <f>IF(AND($S$3&gt;=$AE$8,$S$3&lt;$AM$8),$S$3,"")</f>
        <v/>
      </c>
      <c r="AI10" s="199"/>
      <c r="AJ10" s="199"/>
      <c r="AK10" s="199"/>
      <c r="AL10" s="195">
        <f>IF($S$3&gt;$AM$8,$S$3,"")</f>
        <v>47727</v>
      </c>
      <c r="AM10" s="199"/>
      <c r="AN10" s="164"/>
    </row>
    <row r="11" spans="1:40" ht="24.95" customHeight="1" x14ac:dyDescent="0.2">
      <c r="A11" s="179" t="s">
        <v>120</v>
      </c>
      <c r="B11" s="180"/>
      <c r="C11" s="181"/>
      <c r="D11" s="307" t="s">
        <v>129</v>
      </c>
      <c r="E11" s="182" t="s">
        <v>137</v>
      </c>
      <c r="F11" s="182" t="s">
        <v>143</v>
      </c>
      <c r="G11" s="182" t="s">
        <v>149</v>
      </c>
      <c r="H11" s="307" t="s">
        <v>101</v>
      </c>
      <c r="I11" s="183">
        <v>41932</v>
      </c>
      <c r="J11" s="184">
        <v>12501.97</v>
      </c>
      <c r="K11" s="180">
        <v>36</v>
      </c>
      <c r="L11" s="185">
        <f t="shared" si="4"/>
        <v>41913</v>
      </c>
      <c r="M11" s="186">
        <f t="shared" si="5"/>
        <v>43008</v>
      </c>
      <c r="N11" s="187">
        <f t="shared" si="6"/>
        <v>347.27694444444444</v>
      </c>
      <c r="O11" s="188" t="str">
        <f>IF($S$3&lt;L11,"N",IF($S$3&gt;M11,"T",DATEDIF(L11,$S$3,"m")))</f>
        <v>T</v>
      </c>
      <c r="P11" s="189">
        <f t="shared" si="0"/>
        <v>0</v>
      </c>
      <c r="Q11" s="190">
        <f t="shared" si="7"/>
        <v>12501.97</v>
      </c>
      <c r="R11" s="191">
        <f t="shared" si="1"/>
        <v>12501.97</v>
      </c>
      <c r="S11" s="187">
        <f t="shared" si="2"/>
        <v>0</v>
      </c>
      <c r="T11" s="192">
        <f t="shared" si="3"/>
        <v>0</v>
      </c>
      <c r="W11" s="197" t="s">
        <v>54</v>
      </c>
      <c r="X11" s="197"/>
      <c r="Y11" s="164"/>
      <c r="Z11" s="200" t="str">
        <f>IF(Z10&lt;&gt;"",0,"")</f>
        <v/>
      </c>
      <c r="AA11" s="201"/>
      <c r="AB11" s="201"/>
      <c r="AC11" s="201"/>
      <c r="AD11" s="201"/>
      <c r="AE11" s="202"/>
      <c r="AG11" s="203" t="s">
        <v>78</v>
      </c>
      <c r="AH11" s="204" t="str">
        <f>IF(AH10&lt;&gt;"",DATEDIF(AE8,AH10,"M"),"")</f>
        <v/>
      </c>
      <c r="AI11" s="205"/>
      <c r="AJ11" s="202"/>
      <c r="AK11" s="202"/>
      <c r="AL11" s="200">
        <f>IF(AL10&lt;&gt;"",DATEDIF(AE8,AM8,"M")+1,"")</f>
        <v>36</v>
      </c>
      <c r="AM11" s="202"/>
      <c r="AN11" s="164"/>
    </row>
    <row r="12" spans="1:40" ht="24.95" customHeight="1" x14ac:dyDescent="0.2">
      <c r="A12" s="179" t="s">
        <v>121</v>
      </c>
      <c r="B12" s="180"/>
      <c r="C12" s="181"/>
      <c r="D12" s="307" t="s">
        <v>130</v>
      </c>
      <c r="E12" s="182" t="s">
        <v>138</v>
      </c>
      <c r="F12" s="182" t="s">
        <v>144</v>
      </c>
      <c r="G12" s="182" t="s">
        <v>150</v>
      </c>
      <c r="H12" s="307" t="s">
        <v>101</v>
      </c>
      <c r="I12" s="183">
        <v>43249</v>
      </c>
      <c r="J12" s="184">
        <v>9837.99</v>
      </c>
      <c r="K12" s="180">
        <v>36</v>
      </c>
      <c r="L12" s="185">
        <f t="shared" si="4"/>
        <v>43221</v>
      </c>
      <c r="M12" s="186">
        <f t="shared" si="5"/>
        <v>44316</v>
      </c>
      <c r="N12" s="187">
        <f t="shared" si="6"/>
        <v>273.27749999999997</v>
      </c>
      <c r="O12" s="188" t="str">
        <f>IF($S$3&lt;L12,"N",IF($S$3&gt;M12,"T",DATEDIF(L12,$S$3,"m")))</f>
        <v>T</v>
      </c>
      <c r="P12" s="189">
        <f t="shared" si="0"/>
        <v>0</v>
      </c>
      <c r="Q12" s="190">
        <f t="shared" si="7"/>
        <v>9837.99</v>
      </c>
      <c r="R12" s="191">
        <f t="shared" si="1"/>
        <v>9837.99</v>
      </c>
      <c r="S12" s="187">
        <f t="shared" si="2"/>
        <v>0</v>
      </c>
      <c r="T12" s="192">
        <f t="shared" si="3"/>
        <v>0</v>
      </c>
      <c r="W12" s="164"/>
      <c r="X12" s="164"/>
      <c r="Y12" s="164"/>
      <c r="Z12" s="164"/>
      <c r="AA12" s="164"/>
      <c r="AB12" s="164"/>
      <c r="AC12" s="164"/>
      <c r="AD12" s="164"/>
      <c r="AE12" s="164"/>
      <c r="AF12" s="164"/>
      <c r="AG12" s="164"/>
      <c r="AH12" s="164"/>
      <c r="AI12" s="164"/>
      <c r="AJ12" s="164"/>
      <c r="AK12" s="166"/>
      <c r="AL12" s="164"/>
      <c r="AM12" s="164"/>
      <c r="AN12" s="164"/>
    </row>
    <row r="13" spans="1:40" ht="24.95" customHeight="1" x14ac:dyDescent="0.2">
      <c r="A13" s="179" t="s">
        <v>122</v>
      </c>
      <c r="B13" s="180"/>
      <c r="C13" s="181"/>
      <c r="D13" s="307" t="s">
        <v>131</v>
      </c>
      <c r="E13" s="182" t="s">
        <v>138</v>
      </c>
      <c r="F13" s="182" t="s">
        <v>145</v>
      </c>
      <c r="G13" s="182" t="s">
        <v>151</v>
      </c>
      <c r="H13" s="307" t="s">
        <v>101</v>
      </c>
      <c r="I13" s="183">
        <v>43008</v>
      </c>
      <c r="J13" s="184">
        <v>12559.2</v>
      </c>
      <c r="K13" s="180">
        <v>36</v>
      </c>
      <c r="L13" s="185">
        <f t="shared" si="4"/>
        <v>42979</v>
      </c>
      <c r="M13" s="186">
        <f t="shared" si="5"/>
        <v>44074</v>
      </c>
      <c r="N13" s="187">
        <f t="shared" si="6"/>
        <v>348.86666666666667</v>
      </c>
      <c r="O13" s="188" t="str">
        <f>IF($S$3&lt;L13,"N",IF($S$3&gt;M13,"T",DATEDIF(L13,$S$3,"m")))</f>
        <v>T</v>
      </c>
      <c r="P13" s="189">
        <f t="shared" si="0"/>
        <v>0</v>
      </c>
      <c r="Q13" s="190">
        <f t="shared" si="7"/>
        <v>12559.2</v>
      </c>
      <c r="R13" s="191">
        <f t="shared" si="1"/>
        <v>12559.2</v>
      </c>
      <c r="S13" s="187">
        <f t="shared" si="2"/>
        <v>0</v>
      </c>
      <c r="T13" s="192">
        <f t="shared" si="3"/>
        <v>0</v>
      </c>
      <c r="W13" s="164"/>
      <c r="X13" s="164"/>
      <c r="Y13" s="164"/>
      <c r="Z13" s="164"/>
      <c r="AA13" s="164"/>
      <c r="AB13" s="164"/>
      <c r="AC13" s="164"/>
      <c r="AD13" s="164"/>
      <c r="AE13" s="164"/>
      <c r="AF13" s="164"/>
      <c r="AG13" s="164"/>
      <c r="AH13" s="164"/>
      <c r="AI13" s="164"/>
      <c r="AJ13" s="164"/>
      <c r="AK13" s="166"/>
      <c r="AL13" s="164"/>
      <c r="AM13" s="164"/>
      <c r="AN13" s="164"/>
    </row>
    <row r="14" spans="1:40" ht="24.95" customHeight="1" x14ac:dyDescent="0.2">
      <c r="A14" s="179" t="s">
        <v>123</v>
      </c>
      <c r="B14" s="180"/>
      <c r="C14" s="181"/>
      <c r="D14" s="307" t="s">
        <v>132</v>
      </c>
      <c r="E14" s="182" t="s">
        <v>139</v>
      </c>
      <c r="F14" s="182" t="s">
        <v>146</v>
      </c>
      <c r="G14" s="182" t="s">
        <v>146</v>
      </c>
      <c r="H14" s="307" t="s">
        <v>101</v>
      </c>
      <c r="I14" s="183">
        <v>42787</v>
      </c>
      <c r="J14" s="184">
        <v>11838.15</v>
      </c>
      <c r="K14" s="180">
        <v>120</v>
      </c>
      <c r="L14" s="206">
        <f t="shared" si="4"/>
        <v>42767</v>
      </c>
      <c r="M14" s="186">
        <f t="shared" si="5"/>
        <v>46418</v>
      </c>
      <c r="N14" s="187">
        <f t="shared" si="6"/>
        <v>98.65124999999999</v>
      </c>
      <c r="O14" s="188" t="str">
        <f>IF($S$3&lt;L14,"N",IF($S$3&gt;M14,"T",DATEDIF(L14,$S$3,"m")))</f>
        <v>T</v>
      </c>
      <c r="P14" s="189">
        <f t="shared" si="0"/>
        <v>0</v>
      </c>
      <c r="Q14" s="190">
        <f t="shared" si="7"/>
        <v>11838.15</v>
      </c>
      <c r="R14" s="191">
        <f t="shared" si="1"/>
        <v>11838.15</v>
      </c>
      <c r="S14" s="187">
        <f t="shared" si="2"/>
        <v>0</v>
      </c>
      <c r="T14" s="192">
        <f t="shared" si="3"/>
        <v>0</v>
      </c>
      <c r="W14" s="164"/>
      <c r="X14" s="164"/>
      <c r="Y14" s="164"/>
      <c r="Z14" s="164"/>
      <c r="AA14" s="164"/>
      <c r="AB14" s="164"/>
      <c r="AC14" s="164"/>
      <c r="AD14" s="164"/>
      <c r="AE14" s="164"/>
      <c r="AF14" s="164"/>
      <c r="AG14" s="164"/>
      <c r="AH14" s="164"/>
      <c r="AI14" s="164"/>
      <c r="AJ14" s="164"/>
      <c r="AK14" s="166"/>
      <c r="AL14" s="164"/>
      <c r="AM14" s="164"/>
      <c r="AN14" s="164"/>
    </row>
    <row r="15" spans="1:40" ht="24.95" customHeight="1" x14ac:dyDescent="0.2">
      <c r="A15" s="179" t="s">
        <v>124</v>
      </c>
      <c r="B15" s="180"/>
      <c r="C15" s="181"/>
      <c r="D15" s="307" t="s">
        <v>133</v>
      </c>
      <c r="E15" s="182" t="s">
        <v>140</v>
      </c>
      <c r="F15" s="182" t="s">
        <v>147</v>
      </c>
      <c r="G15" s="182" t="s">
        <v>146</v>
      </c>
      <c r="H15" s="307" t="s">
        <v>101</v>
      </c>
      <c r="I15" s="183">
        <v>43010</v>
      </c>
      <c r="J15" s="184">
        <v>3986.69</v>
      </c>
      <c r="K15" s="180">
        <v>120</v>
      </c>
      <c r="L15" s="206">
        <f t="shared" si="4"/>
        <v>43009</v>
      </c>
      <c r="M15" s="186">
        <f t="shared" si="5"/>
        <v>46660</v>
      </c>
      <c r="N15" s="187">
        <f t="shared" si="6"/>
        <v>33.222416666666668</v>
      </c>
      <c r="O15" s="188" t="str">
        <f>IF($S$3&lt;L15,"N",IF($S$3&gt;M15,"T",DATEDIF(L15,$S$3,"m")))</f>
        <v>T</v>
      </c>
      <c r="P15" s="189">
        <f t="shared" si="0"/>
        <v>0</v>
      </c>
      <c r="Q15" s="190">
        <f t="shared" si="7"/>
        <v>3986.69</v>
      </c>
      <c r="R15" s="207">
        <f t="shared" si="1"/>
        <v>3986.69</v>
      </c>
      <c r="S15" s="208">
        <f t="shared" si="2"/>
        <v>0</v>
      </c>
      <c r="T15" s="192">
        <f t="shared" si="3"/>
        <v>0</v>
      </c>
      <c r="U15" s="168">
        <f>DATEDIF(L15,M15,"M")</f>
        <v>119</v>
      </c>
      <c r="W15" s="164"/>
      <c r="X15" s="164"/>
      <c r="Y15" s="164"/>
      <c r="Z15" s="164"/>
      <c r="AA15" s="164"/>
      <c r="AB15" s="164"/>
      <c r="AC15" s="164"/>
      <c r="AD15" s="164"/>
      <c r="AE15" s="164"/>
      <c r="AF15" s="164"/>
      <c r="AG15" s="164"/>
      <c r="AH15" s="164"/>
      <c r="AI15" s="164"/>
      <c r="AJ15" s="164"/>
      <c r="AK15" s="166"/>
      <c r="AL15" s="164"/>
      <c r="AM15" s="164"/>
      <c r="AN15" s="164"/>
    </row>
    <row r="16" spans="1:40" ht="24.95" customHeight="1" x14ac:dyDescent="0.2">
      <c r="A16" s="179" t="s">
        <v>125</v>
      </c>
      <c r="B16" s="181"/>
      <c r="C16" s="181"/>
      <c r="D16" s="307" t="s">
        <v>134</v>
      </c>
      <c r="E16" s="182" t="s">
        <v>141</v>
      </c>
      <c r="F16" s="182" t="s">
        <v>141</v>
      </c>
      <c r="G16" s="182" t="s">
        <v>146</v>
      </c>
      <c r="H16" s="307" t="s">
        <v>101</v>
      </c>
      <c r="I16" s="183">
        <v>42891</v>
      </c>
      <c r="J16" s="209">
        <v>3999</v>
      </c>
      <c r="K16" s="180">
        <v>120</v>
      </c>
      <c r="L16" s="206">
        <f t="shared" si="4"/>
        <v>42887</v>
      </c>
      <c r="M16" s="186">
        <f t="shared" si="5"/>
        <v>46538</v>
      </c>
      <c r="N16" s="187">
        <f t="shared" si="6"/>
        <v>33.325000000000003</v>
      </c>
      <c r="O16" s="188" t="str">
        <f t="shared" ref="O16:O79" si="8">IF($S$3&lt;L16,"N",IF($S$3&gt;M16,"T",DATEDIF(L16,$S$3,"m")))</f>
        <v>T</v>
      </c>
      <c r="P16" s="189">
        <f t="shared" si="0"/>
        <v>0</v>
      </c>
      <c r="Q16" s="190">
        <f t="shared" si="7"/>
        <v>3999.0000000000005</v>
      </c>
      <c r="R16" s="207">
        <f t="shared" si="1"/>
        <v>3999.0000000000005</v>
      </c>
      <c r="S16" s="208">
        <f t="shared" si="2"/>
        <v>0</v>
      </c>
      <c r="T16" s="192">
        <f t="shared" si="3"/>
        <v>-4.5474735088646412E-13</v>
      </c>
      <c r="U16" s="164"/>
    </row>
    <row r="17" spans="1:21" ht="24.95" customHeight="1" x14ac:dyDescent="0.2">
      <c r="A17" s="179" t="s">
        <v>126</v>
      </c>
      <c r="B17" s="210"/>
      <c r="C17" s="210"/>
      <c r="D17" s="307" t="s">
        <v>135</v>
      </c>
      <c r="E17" s="182" t="s">
        <v>138</v>
      </c>
      <c r="F17" s="182" t="s">
        <v>148</v>
      </c>
      <c r="G17" s="182" t="s">
        <v>152</v>
      </c>
      <c r="H17" s="307" t="s">
        <v>101</v>
      </c>
      <c r="I17" s="183">
        <v>42084</v>
      </c>
      <c r="J17" s="211">
        <v>12168.4</v>
      </c>
      <c r="K17" s="180">
        <v>36</v>
      </c>
      <c r="L17" s="206">
        <f t="shared" si="4"/>
        <v>42064</v>
      </c>
      <c r="M17" s="186">
        <f t="shared" si="5"/>
        <v>43159</v>
      </c>
      <c r="N17" s="187">
        <f t="shared" si="6"/>
        <v>338.01111111111112</v>
      </c>
      <c r="O17" s="188" t="str">
        <f t="shared" si="8"/>
        <v>T</v>
      </c>
      <c r="P17" s="189">
        <f t="shared" si="0"/>
        <v>0</v>
      </c>
      <c r="Q17" s="190">
        <f t="shared" si="7"/>
        <v>12168.4</v>
      </c>
      <c r="R17" s="207">
        <f t="shared" si="1"/>
        <v>12168.4</v>
      </c>
      <c r="S17" s="208">
        <f t="shared" si="2"/>
        <v>0</v>
      </c>
      <c r="T17" s="192">
        <f t="shared" si="3"/>
        <v>0</v>
      </c>
      <c r="U17" s="164"/>
    </row>
    <row r="18" spans="1:21" ht="24.95" customHeight="1" x14ac:dyDescent="0.2">
      <c r="A18" s="179" t="s">
        <v>127</v>
      </c>
      <c r="B18" s="210"/>
      <c r="C18" s="210"/>
      <c r="D18" s="307" t="s">
        <v>136</v>
      </c>
      <c r="E18" s="182" t="s">
        <v>141</v>
      </c>
      <c r="F18" s="182" t="s">
        <v>141</v>
      </c>
      <c r="G18" s="182" t="s">
        <v>146</v>
      </c>
      <c r="H18" s="307" t="s">
        <v>101</v>
      </c>
      <c r="I18" s="183">
        <v>41309</v>
      </c>
      <c r="J18" s="211">
        <v>2650</v>
      </c>
      <c r="K18" s="180">
        <v>120</v>
      </c>
      <c r="L18" s="206">
        <f t="shared" si="4"/>
        <v>41306</v>
      </c>
      <c r="M18" s="186">
        <f t="shared" si="5"/>
        <v>44957</v>
      </c>
      <c r="N18" s="187">
        <f t="shared" si="6"/>
        <v>22.083333333333332</v>
      </c>
      <c r="O18" s="188" t="str">
        <f t="shared" si="8"/>
        <v>T</v>
      </c>
      <c r="P18" s="189">
        <f t="shared" si="0"/>
        <v>0</v>
      </c>
      <c r="Q18" s="190">
        <f t="shared" si="7"/>
        <v>2650</v>
      </c>
      <c r="R18" s="207">
        <f t="shared" si="1"/>
        <v>2650</v>
      </c>
      <c r="S18" s="208">
        <f t="shared" si="2"/>
        <v>0</v>
      </c>
      <c r="T18" s="192">
        <f t="shared" si="3"/>
        <v>0</v>
      </c>
      <c r="U18" s="164"/>
    </row>
    <row r="19" spans="1:21" ht="24.95" customHeight="1" x14ac:dyDescent="0.2">
      <c r="A19" s="179" t="s">
        <v>155</v>
      </c>
      <c r="B19" s="210"/>
      <c r="C19" s="210"/>
      <c r="D19" s="307" t="s">
        <v>483</v>
      </c>
      <c r="E19" s="182" t="s">
        <v>138</v>
      </c>
      <c r="F19" s="182" t="s">
        <v>694</v>
      </c>
      <c r="G19" s="182" t="s">
        <v>695</v>
      </c>
      <c r="H19" s="307" t="s">
        <v>101</v>
      </c>
      <c r="I19" s="183">
        <v>41932</v>
      </c>
      <c r="J19" s="211">
        <v>5902.62</v>
      </c>
      <c r="K19" s="180">
        <v>36</v>
      </c>
      <c r="L19" s="206">
        <f t="shared" si="4"/>
        <v>41913</v>
      </c>
      <c r="M19" s="186">
        <f t="shared" si="5"/>
        <v>43008</v>
      </c>
      <c r="N19" s="187">
        <f t="shared" si="6"/>
        <v>163.96166666666667</v>
      </c>
      <c r="O19" s="188" t="str">
        <f t="shared" si="8"/>
        <v>T</v>
      </c>
      <c r="P19" s="189">
        <f t="shared" si="0"/>
        <v>0</v>
      </c>
      <c r="Q19" s="190">
        <f t="shared" si="7"/>
        <v>5902.62</v>
      </c>
      <c r="R19" s="207">
        <f t="shared" si="1"/>
        <v>5902.62</v>
      </c>
      <c r="S19" s="208">
        <f t="shared" si="2"/>
        <v>0</v>
      </c>
      <c r="T19" s="192">
        <f t="shared" si="3"/>
        <v>0</v>
      </c>
      <c r="U19" s="164"/>
    </row>
    <row r="20" spans="1:21" ht="24.95" customHeight="1" x14ac:dyDescent="0.2">
      <c r="A20" s="179" t="s">
        <v>156</v>
      </c>
      <c r="B20" s="210"/>
      <c r="C20" s="210"/>
      <c r="D20" s="307" t="s">
        <v>484</v>
      </c>
      <c r="E20" s="182" t="s">
        <v>696</v>
      </c>
      <c r="F20" s="182" t="s">
        <v>697</v>
      </c>
      <c r="G20" s="182" t="s">
        <v>698</v>
      </c>
      <c r="H20" s="307" t="s">
        <v>101</v>
      </c>
      <c r="I20" s="183">
        <v>42601</v>
      </c>
      <c r="J20" s="211">
        <v>5798.54</v>
      </c>
      <c r="K20" s="180">
        <v>36</v>
      </c>
      <c r="L20" s="206">
        <f t="shared" si="4"/>
        <v>42583</v>
      </c>
      <c r="M20" s="186">
        <f t="shared" si="5"/>
        <v>43677</v>
      </c>
      <c r="N20" s="187">
        <f t="shared" si="6"/>
        <v>161.07055555555556</v>
      </c>
      <c r="O20" s="188" t="str">
        <f t="shared" si="8"/>
        <v>T</v>
      </c>
      <c r="P20" s="189">
        <f t="shared" si="0"/>
        <v>0</v>
      </c>
      <c r="Q20" s="190">
        <f t="shared" si="7"/>
        <v>5798.54</v>
      </c>
      <c r="R20" s="207">
        <f t="shared" si="1"/>
        <v>5798.54</v>
      </c>
      <c r="S20" s="208">
        <f t="shared" si="2"/>
        <v>0</v>
      </c>
      <c r="T20" s="192">
        <f t="shared" si="3"/>
        <v>0</v>
      </c>
      <c r="U20" s="164"/>
    </row>
    <row r="21" spans="1:21" ht="24.95" customHeight="1" x14ac:dyDescent="0.2">
      <c r="A21" s="179" t="s">
        <v>157</v>
      </c>
      <c r="B21" s="210"/>
      <c r="C21" s="210"/>
      <c r="D21" s="307" t="s">
        <v>485</v>
      </c>
      <c r="E21" s="182" t="s">
        <v>699</v>
      </c>
      <c r="F21" s="182" t="s">
        <v>700</v>
      </c>
      <c r="G21" s="182" t="s">
        <v>701</v>
      </c>
      <c r="H21" s="307" t="s">
        <v>702</v>
      </c>
      <c r="I21" s="183">
        <v>41159</v>
      </c>
      <c r="J21" s="211">
        <v>5990.01</v>
      </c>
      <c r="K21" s="180">
        <v>36</v>
      </c>
      <c r="L21" s="206">
        <f t="shared" si="4"/>
        <v>41153</v>
      </c>
      <c r="M21" s="186">
        <f t="shared" si="5"/>
        <v>42247</v>
      </c>
      <c r="N21" s="187">
        <f t="shared" si="6"/>
        <v>166.38916666666668</v>
      </c>
      <c r="O21" s="188" t="str">
        <f t="shared" si="8"/>
        <v>T</v>
      </c>
      <c r="P21" s="189">
        <f t="shared" si="0"/>
        <v>0</v>
      </c>
      <c r="Q21" s="190">
        <f t="shared" si="7"/>
        <v>5990.01</v>
      </c>
      <c r="R21" s="207">
        <f t="shared" si="1"/>
        <v>5990.01</v>
      </c>
      <c r="S21" s="208">
        <f t="shared" si="2"/>
        <v>0</v>
      </c>
      <c r="T21" s="192">
        <f t="shared" si="3"/>
        <v>0</v>
      </c>
      <c r="U21" s="164"/>
    </row>
    <row r="22" spans="1:21" ht="24.95" customHeight="1" x14ac:dyDescent="0.2">
      <c r="A22" s="179" t="s">
        <v>158</v>
      </c>
      <c r="B22" s="181"/>
      <c r="C22" s="181"/>
      <c r="D22" s="307" t="s">
        <v>486</v>
      </c>
      <c r="E22" s="182" t="s">
        <v>703</v>
      </c>
      <c r="F22" s="182" t="s">
        <v>704</v>
      </c>
      <c r="G22" s="182">
        <v>5363347</v>
      </c>
      <c r="H22" s="307" t="s">
        <v>702</v>
      </c>
      <c r="I22" s="183">
        <v>42730</v>
      </c>
      <c r="J22" s="209">
        <v>3316.1</v>
      </c>
      <c r="K22" s="180">
        <v>36</v>
      </c>
      <c r="L22" s="206">
        <f t="shared" si="4"/>
        <v>42705</v>
      </c>
      <c r="M22" s="186">
        <f t="shared" si="5"/>
        <v>43799</v>
      </c>
      <c r="N22" s="187">
        <f t="shared" si="6"/>
        <v>92.11388888888888</v>
      </c>
      <c r="O22" s="188" t="str">
        <f t="shared" si="8"/>
        <v>T</v>
      </c>
      <c r="P22" s="189">
        <f t="shared" si="0"/>
        <v>0</v>
      </c>
      <c r="Q22" s="190">
        <f t="shared" si="7"/>
        <v>3316.0999999999995</v>
      </c>
      <c r="R22" s="207">
        <f t="shared" si="1"/>
        <v>3316.0999999999995</v>
      </c>
      <c r="S22" s="208">
        <f t="shared" si="2"/>
        <v>0</v>
      </c>
      <c r="T22" s="192">
        <f t="shared" si="3"/>
        <v>4.5474735088646412E-13</v>
      </c>
      <c r="U22" s="164"/>
    </row>
    <row r="23" spans="1:21" ht="24.95" customHeight="1" x14ac:dyDescent="0.2">
      <c r="A23" s="179" t="s">
        <v>159</v>
      </c>
      <c r="B23" s="181"/>
      <c r="C23" s="181"/>
      <c r="D23" s="307" t="s">
        <v>487</v>
      </c>
      <c r="E23" s="182" t="s">
        <v>705</v>
      </c>
      <c r="F23" s="182" t="s">
        <v>705</v>
      </c>
      <c r="G23" s="182" t="s">
        <v>706</v>
      </c>
      <c r="H23" s="307" t="s">
        <v>702</v>
      </c>
      <c r="I23" s="183">
        <v>41309</v>
      </c>
      <c r="J23" s="209">
        <v>2450</v>
      </c>
      <c r="K23" s="180">
        <v>120</v>
      </c>
      <c r="L23" s="206">
        <f t="shared" si="4"/>
        <v>41306</v>
      </c>
      <c r="M23" s="186">
        <f t="shared" si="5"/>
        <v>44957</v>
      </c>
      <c r="N23" s="187">
        <f t="shared" si="6"/>
        <v>20.416666666666668</v>
      </c>
      <c r="O23" s="188" t="str">
        <f t="shared" si="8"/>
        <v>T</v>
      </c>
      <c r="P23" s="189">
        <f t="shared" si="0"/>
        <v>0</v>
      </c>
      <c r="Q23" s="190">
        <f t="shared" si="7"/>
        <v>2450</v>
      </c>
      <c r="R23" s="207">
        <f t="shared" si="1"/>
        <v>2450</v>
      </c>
      <c r="S23" s="208">
        <f t="shared" si="2"/>
        <v>0</v>
      </c>
      <c r="T23" s="192">
        <f t="shared" si="3"/>
        <v>0</v>
      </c>
      <c r="U23" s="164"/>
    </row>
    <row r="24" spans="1:21" ht="24.95" customHeight="1" x14ac:dyDescent="0.2">
      <c r="A24" s="179" t="s">
        <v>160</v>
      </c>
      <c r="B24" s="181"/>
      <c r="C24" s="181"/>
      <c r="D24" s="307" t="s">
        <v>488</v>
      </c>
      <c r="E24" s="182" t="s">
        <v>137</v>
      </c>
      <c r="F24" s="182" t="s">
        <v>707</v>
      </c>
      <c r="G24" s="182" t="s">
        <v>708</v>
      </c>
      <c r="H24" s="307" t="s">
        <v>709</v>
      </c>
      <c r="I24" s="183">
        <v>43353</v>
      </c>
      <c r="J24" s="209">
        <v>8700</v>
      </c>
      <c r="K24" s="180">
        <v>36</v>
      </c>
      <c r="L24" s="206">
        <f t="shared" si="4"/>
        <v>43344</v>
      </c>
      <c r="M24" s="186">
        <f t="shared" si="5"/>
        <v>44439</v>
      </c>
      <c r="N24" s="187">
        <f t="shared" si="6"/>
        <v>241.66666666666666</v>
      </c>
      <c r="O24" s="188" t="str">
        <f t="shared" si="8"/>
        <v>T</v>
      </c>
      <c r="P24" s="189">
        <f t="shared" si="0"/>
        <v>0</v>
      </c>
      <c r="Q24" s="190">
        <f t="shared" si="7"/>
        <v>8700</v>
      </c>
      <c r="R24" s="207">
        <f t="shared" si="1"/>
        <v>8700</v>
      </c>
      <c r="S24" s="208">
        <f t="shared" si="2"/>
        <v>0</v>
      </c>
      <c r="T24" s="192">
        <f t="shared" si="3"/>
        <v>0</v>
      </c>
      <c r="U24" s="164"/>
    </row>
    <row r="25" spans="1:21" ht="24.95" customHeight="1" x14ac:dyDescent="0.2">
      <c r="A25" s="179" t="s">
        <v>161</v>
      </c>
      <c r="B25" s="181"/>
      <c r="C25" s="181"/>
      <c r="D25" s="307" t="s">
        <v>489</v>
      </c>
      <c r="E25" s="182" t="s">
        <v>699</v>
      </c>
      <c r="F25" s="182" t="s">
        <v>710</v>
      </c>
      <c r="G25" s="182" t="s">
        <v>711</v>
      </c>
      <c r="H25" s="307" t="s">
        <v>709</v>
      </c>
      <c r="I25" s="183">
        <v>42180</v>
      </c>
      <c r="J25" s="209">
        <v>10067.780000000001</v>
      </c>
      <c r="K25" s="180">
        <v>36</v>
      </c>
      <c r="L25" s="206">
        <f t="shared" si="4"/>
        <v>42156</v>
      </c>
      <c r="M25" s="186">
        <f t="shared" si="5"/>
        <v>43251</v>
      </c>
      <c r="N25" s="187">
        <f t="shared" si="6"/>
        <v>279.66055555555556</v>
      </c>
      <c r="O25" s="188" t="str">
        <f t="shared" si="8"/>
        <v>T</v>
      </c>
      <c r="P25" s="189">
        <f t="shared" si="0"/>
        <v>0</v>
      </c>
      <c r="Q25" s="190">
        <f t="shared" si="7"/>
        <v>10067.780000000001</v>
      </c>
      <c r="R25" s="207">
        <f t="shared" si="1"/>
        <v>10067.780000000001</v>
      </c>
      <c r="S25" s="208">
        <f t="shared" si="2"/>
        <v>0</v>
      </c>
      <c r="T25" s="192">
        <f t="shared" si="3"/>
        <v>0</v>
      </c>
      <c r="U25" s="164"/>
    </row>
    <row r="26" spans="1:21" ht="24.95" customHeight="1" x14ac:dyDescent="0.2">
      <c r="A26" s="179" t="s">
        <v>162</v>
      </c>
      <c r="B26" s="181"/>
      <c r="C26" s="181"/>
      <c r="D26" s="307" t="s">
        <v>490</v>
      </c>
      <c r="E26" s="182" t="s">
        <v>703</v>
      </c>
      <c r="F26" s="182" t="s">
        <v>712</v>
      </c>
      <c r="G26" s="182">
        <v>5865020</v>
      </c>
      <c r="H26" s="307" t="s">
        <v>709</v>
      </c>
      <c r="I26" s="183">
        <v>42730</v>
      </c>
      <c r="J26" s="209">
        <v>3316.1</v>
      </c>
      <c r="K26" s="180">
        <v>36</v>
      </c>
      <c r="L26" s="206">
        <f t="shared" si="4"/>
        <v>42705</v>
      </c>
      <c r="M26" s="186">
        <f t="shared" si="5"/>
        <v>43799</v>
      </c>
      <c r="N26" s="187">
        <f t="shared" si="6"/>
        <v>92.11388888888888</v>
      </c>
      <c r="O26" s="188" t="str">
        <f t="shared" si="8"/>
        <v>T</v>
      </c>
      <c r="P26" s="189">
        <f t="shared" si="0"/>
        <v>0</v>
      </c>
      <c r="Q26" s="190">
        <f t="shared" si="7"/>
        <v>3316.0999999999995</v>
      </c>
      <c r="R26" s="207">
        <f t="shared" si="1"/>
        <v>3316.0999999999995</v>
      </c>
      <c r="S26" s="208">
        <f t="shared" si="2"/>
        <v>0</v>
      </c>
      <c r="T26" s="192">
        <f t="shared" si="3"/>
        <v>4.5474735088646412E-13</v>
      </c>
      <c r="U26" s="164"/>
    </row>
    <row r="27" spans="1:21" ht="24.95" customHeight="1" x14ac:dyDescent="0.2">
      <c r="A27" s="179" t="s">
        <v>163</v>
      </c>
      <c r="B27" s="181"/>
      <c r="C27" s="181"/>
      <c r="D27" s="307" t="s">
        <v>490</v>
      </c>
      <c r="E27" s="182" t="s">
        <v>703</v>
      </c>
      <c r="F27" s="182" t="s">
        <v>712</v>
      </c>
      <c r="G27" s="182">
        <v>5674508</v>
      </c>
      <c r="H27" s="307" t="s">
        <v>709</v>
      </c>
      <c r="I27" s="183">
        <v>42521</v>
      </c>
      <c r="J27" s="209">
        <v>4350</v>
      </c>
      <c r="K27" s="180">
        <v>36</v>
      </c>
      <c r="L27" s="206">
        <f t="shared" si="4"/>
        <v>42491</v>
      </c>
      <c r="M27" s="186">
        <f t="shared" si="5"/>
        <v>43585</v>
      </c>
      <c r="N27" s="187">
        <f t="shared" si="6"/>
        <v>120.83333333333333</v>
      </c>
      <c r="O27" s="188" t="str">
        <f t="shared" si="8"/>
        <v>T</v>
      </c>
      <c r="P27" s="189">
        <f t="shared" si="0"/>
        <v>0</v>
      </c>
      <c r="Q27" s="190">
        <f t="shared" si="7"/>
        <v>4350</v>
      </c>
      <c r="R27" s="207">
        <f t="shared" si="1"/>
        <v>4350</v>
      </c>
      <c r="S27" s="208">
        <f t="shared" si="2"/>
        <v>0</v>
      </c>
      <c r="T27" s="192">
        <f t="shared" si="3"/>
        <v>0</v>
      </c>
      <c r="U27" s="164"/>
    </row>
    <row r="28" spans="1:21" ht="24.95" customHeight="1" x14ac:dyDescent="0.2">
      <c r="A28" s="179" t="s">
        <v>164</v>
      </c>
      <c r="B28" s="181"/>
      <c r="C28" s="181"/>
      <c r="D28" s="307" t="s">
        <v>491</v>
      </c>
      <c r="E28" s="182" t="s">
        <v>713</v>
      </c>
      <c r="F28" s="182" t="s">
        <v>714</v>
      </c>
      <c r="G28" s="182">
        <v>2017050085</v>
      </c>
      <c r="H28" s="307" t="s">
        <v>709</v>
      </c>
      <c r="I28" s="183">
        <v>42946</v>
      </c>
      <c r="J28" s="209">
        <v>4605.28</v>
      </c>
      <c r="K28" s="180">
        <v>36</v>
      </c>
      <c r="L28" s="206">
        <f t="shared" si="4"/>
        <v>42917</v>
      </c>
      <c r="M28" s="186">
        <f t="shared" si="5"/>
        <v>44012</v>
      </c>
      <c r="N28" s="187">
        <f t="shared" si="6"/>
        <v>127.92444444444443</v>
      </c>
      <c r="O28" s="188" t="str">
        <f t="shared" si="8"/>
        <v>T</v>
      </c>
      <c r="P28" s="189">
        <f t="shared" si="0"/>
        <v>0</v>
      </c>
      <c r="Q28" s="190">
        <f t="shared" si="7"/>
        <v>4605.28</v>
      </c>
      <c r="R28" s="207">
        <f t="shared" si="1"/>
        <v>4605.28</v>
      </c>
      <c r="S28" s="208">
        <f t="shared" si="2"/>
        <v>0</v>
      </c>
      <c r="T28" s="192">
        <f t="shared" si="3"/>
        <v>0</v>
      </c>
      <c r="U28" s="164"/>
    </row>
    <row r="29" spans="1:21" ht="24.95" customHeight="1" x14ac:dyDescent="0.2">
      <c r="A29" s="179" t="s">
        <v>165</v>
      </c>
      <c r="B29" s="181"/>
      <c r="C29" s="181"/>
      <c r="D29" s="307" t="s">
        <v>492</v>
      </c>
      <c r="E29" s="182" t="s">
        <v>715</v>
      </c>
      <c r="F29" s="182" t="s">
        <v>716</v>
      </c>
      <c r="G29" s="182" t="s">
        <v>717</v>
      </c>
      <c r="H29" s="307" t="s">
        <v>709</v>
      </c>
      <c r="I29" s="183">
        <v>42946</v>
      </c>
      <c r="J29" s="209">
        <v>6505.63</v>
      </c>
      <c r="K29" s="180">
        <v>36</v>
      </c>
      <c r="L29" s="206">
        <f t="shared" si="4"/>
        <v>42917</v>
      </c>
      <c r="M29" s="186">
        <f t="shared" si="5"/>
        <v>44012</v>
      </c>
      <c r="N29" s="187">
        <f t="shared" si="6"/>
        <v>180.71194444444444</v>
      </c>
      <c r="O29" s="188" t="str">
        <f t="shared" si="8"/>
        <v>T</v>
      </c>
      <c r="P29" s="189">
        <f t="shared" si="0"/>
        <v>0</v>
      </c>
      <c r="Q29" s="190">
        <f t="shared" si="7"/>
        <v>6505.63</v>
      </c>
      <c r="R29" s="207">
        <f t="shared" si="1"/>
        <v>6505.63</v>
      </c>
      <c r="S29" s="208">
        <f t="shared" si="2"/>
        <v>0</v>
      </c>
      <c r="T29" s="192">
        <f t="shared" si="3"/>
        <v>0</v>
      </c>
      <c r="U29" s="164"/>
    </row>
    <row r="30" spans="1:21" ht="24.95" customHeight="1" x14ac:dyDescent="0.2">
      <c r="A30" s="179" t="s">
        <v>166</v>
      </c>
      <c r="B30" s="181"/>
      <c r="C30" s="181"/>
      <c r="D30" s="307" t="s">
        <v>493</v>
      </c>
      <c r="E30" s="182" t="s">
        <v>718</v>
      </c>
      <c r="F30" s="182" t="s">
        <v>141</v>
      </c>
      <c r="G30" s="182">
        <v>183277735</v>
      </c>
      <c r="H30" s="307" t="s">
        <v>709</v>
      </c>
      <c r="I30" s="183">
        <v>43308</v>
      </c>
      <c r="J30" s="209">
        <v>11500</v>
      </c>
      <c r="K30" s="180">
        <v>36</v>
      </c>
      <c r="L30" s="206">
        <f t="shared" si="4"/>
        <v>43282</v>
      </c>
      <c r="M30" s="186">
        <f t="shared" si="5"/>
        <v>44377</v>
      </c>
      <c r="N30" s="187">
        <f t="shared" si="6"/>
        <v>319.44444444444446</v>
      </c>
      <c r="O30" s="188" t="str">
        <f t="shared" si="8"/>
        <v>T</v>
      </c>
      <c r="P30" s="189">
        <f t="shared" si="0"/>
        <v>0</v>
      </c>
      <c r="Q30" s="190">
        <f t="shared" si="7"/>
        <v>11500</v>
      </c>
      <c r="R30" s="207">
        <f t="shared" si="1"/>
        <v>11500</v>
      </c>
      <c r="S30" s="208">
        <f t="shared" si="2"/>
        <v>0</v>
      </c>
      <c r="T30" s="192">
        <f t="shared" si="3"/>
        <v>0</v>
      </c>
      <c r="U30" s="164"/>
    </row>
    <row r="31" spans="1:21" ht="24.95" customHeight="1" x14ac:dyDescent="0.2">
      <c r="A31" s="179" t="s">
        <v>167</v>
      </c>
      <c r="B31" s="181"/>
      <c r="C31" s="181"/>
      <c r="D31" s="307" t="s">
        <v>493</v>
      </c>
      <c r="E31" s="182" t="s">
        <v>718</v>
      </c>
      <c r="F31" s="182" t="s">
        <v>141</v>
      </c>
      <c r="G31" s="182">
        <v>172845786</v>
      </c>
      <c r="H31" s="307" t="s">
        <v>709</v>
      </c>
      <c r="I31" s="183">
        <v>43305</v>
      </c>
      <c r="J31" s="209">
        <v>11500</v>
      </c>
      <c r="K31" s="180">
        <v>36</v>
      </c>
      <c r="L31" s="206">
        <f t="shared" si="4"/>
        <v>43282</v>
      </c>
      <c r="M31" s="186">
        <f t="shared" si="5"/>
        <v>44377</v>
      </c>
      <c r="N31" s="187">
        <f t="shared" si="6"/>
        <v>319.44444444444446</v>
      </c>
      <c r="O31" s="188" t="str">
        <f t="shared" si="8"/>
        <v>T</v>
      </c>
      <c r="P31" s="189">
        <f t="shared" si="0"/>
        <v>0</v>
      </c>
      <c r="Q31" s="190">
        <f t="shared" si="7"/>
        <v>11500</v>
      </c>
      <c r="R31" s="207">
        <f t="shared" si="1"/>
        <v>11500</v>
      </c>
      <c r="S31" s="208">
        <f t="shared" si="2"/>
        <v>0</v>
      </c>
      <c r="T31" s="192">
        <f t="shared" si="3"/>
        <v>0</v>
      </c>
    </row>
    <row r="32" spans="1:21" ht="24.95" customHeight="1" x14ac:dyDescent="0.2">
      <c r="A32" s="179" t="s">
        <v>168</v>
      </c>
      <c r="B32" s="181"/>
      <c r="C32" s="181"/>
      <c r="D32" s="307" t="s">
        <v>494</v>
      </c>
      <c r="E32" s="182" t="s">
        <v>138</v>
      </c>
      <c r="F32" s="182" t="s">
        <v>719</v>
      </c>
      <c r="G32" s="182" t="s">
        <v>720</v>
      </c>
      <c r="H32" s="307" t="s">
        <v>709</v>
      </c>
      <c r="I32" s="183">
        <v>43565</v>
      </c>
      <c r="J32" s="209">
        <v>8799.99</v>
      </c>
      <c r="K32" s="180">
        <v>36</v>
      </c>
      <c r="L32" s="206">
        <f t="shared" si="4"/>
        <v>43556</v>
      </c>
      <c r="M32" s="186">
        <f t="shared" si="5"/>
        <v>44651</v>
      </c>
      <c r="N32" s="187">
        <f t="shared" si="6"/>
        <v>244.44416666666666</v>
      </c>
      <c r="O32" s="188" t="str">
        <f t="shared" si="8"/>
        <v>T</v>
      </c>
      <c r="P32" s="189">
        <f t="shared" si="0"/>
        <v>0</v>
      </c>
      <c r="Q32" s="190">
        <f t="shared" si="7"/>
        <v>8799.99</v>
      </c>
      <c r="R32" s="207">
        <f t="shared" si="1"/>
        <v>8799.99</v>
      </c>
      <c r="S32" s="208">
        <f t="shared" si="2"/>
        <v>0</v>
      </c>
      <c r="T32" s="192">
        <f t="shared" si="3"/>
        <v>0</v>
      </c>
    </row>
    <row r="33" spans="1:20" ht="24.95" customHeight="1" x14ac:dyDescent="0.2">
      <c r="A33" s="179" t="s">
        <v>169</v>
      </c>
      <c r="B33" s="181"/>
      <c r="C33" s="181"/>
      <c r="D33" s="307" t="s">
        <v>495</v>
      </c>
      <c r="E33" s="182" t="s">
        <v>721</v>
      </c>
      <c r="F33" s="182" t="s">
        <v>722</v>
      </c>
      <c r="G33" s="182" t="s">
        <v>146</v>
      </c>
      <c r="H33" s="307" t="s">
        <v>709</v>
      </c>
      <c r="I33" s="183">
        <v>42752</v>
      </c>
      <c r="J33" s="209">
        <v>3246.84</v>
      </c>
      <c r="K33" s="180">
        <v>120</v>
      </c>
      <c r="L33" s="206">
        <f t="shared" si="4"/>
        <v>42736</v>
      </c>
      <c r="M33" s="186">
        <f t="shared" si="5"/>
        <v>46387</v>
      </c>
      <c r="N33" s="187">
        <f t="shared" si="6"/>
        <v>27.057000000000002</v>
      </c>
      <c r="O33" s="188" t="str">
        <f t="shared" si="8"/>
        <v>T</v>
      </c>
      <c r="P33" s="189">
        <f t="shared" si="0"/>
        <v>0</v>
      </c>
      <c r="Q33" s="190">
        <f t="shared" si="7"/>
        <v>3246.84</v>
      </c>
      <c r="R33" s="207">
        <f t="shared" si="1"/>
        <v>3246.84</v>
      </c>
      <c r="S33" s="208">
        <f t="shared" si="2"/>
        <v>0</v>
      </c>
      <c r="T33" s="192">
        <f t="shared" si="3"/>
        <v>0</v>
      </c>
    </row>
    <row r="34" spans="1:20" ht="24.95" customHeight="1" x14ac:dyDescent="0.2">
      <c r="A34" s="179" t="s">
        <v>170</v>
      </c>
      <c r="B34" s="181"/>
      <c r="C34" s="181"/>
      <c r="D34" s="307" t="s">
        <v>491</v>
      </c>
      <c r="E34" s="182" t="s">
        <v>713</v>
      </c>
      <c r="F34" s="182" t="s">
        <v>714</v>
      </c>
      <c r="G34" s="182">
        <v>2017060298</v>
      </c>
      <c r="H34" s="307" t="s">
        <v>709</v>
      </c>
      <c r="I34" s="183">
        <v>42989</v>
      </c>
      <c r="J34" s="209">
        <v>4605.28</v>
      </c>
      <c r="K34" s="180">
        <v>36</v>
      </c>
      <c r="L34" s="206">
        <f t="shared" si="4"/>
        <v>42979</v>
      </c>
      <c r="M34" s="186">
        <f t="shared" si="5"/>
        <v>44074</v>
      </c>
      <c r="N34" s="187">
        <f t="shared" si="6"/>
        <v>127.92444444444443</v>
      </c>
      <c r="O34" s="188" t="str">
        <f t="shared" si="8"/>
        <v>T</v>
      </c>
      <c r="P34" s="189">
        <f t="shared" si="0"/>
        <v>0</v>
      </c>
      <c r="Q34" s="190">
        <f t="shared" si="7"/>
        <v>4605.28</v>
      </c>
      <c r="R34" s="207">
        <f t="shared" si="1"/>
        <v>4605.28</v>
      </c>
      <c r="S34" s="208">
        <f t="shared" si="2"/>
        <v>0</v>
      </c>
      <c r="T34" s="192">
        <f t="shared" si="3"/>
        <v>0</v>
      </c>
    </row>
    <row r="35" spans="1:20" ht="24.95" customHeight="1" x14ac:dyDescent="0.2">
      <c r="A35" s="179" t="s">
        <v>171</v>
      </c>
      <c r="B35" s="181"/>
      <c r="C35" s="181"/>
      <c r="D35" s="307" t="s">
        <v>491</v>
      </c>
      <c r="E35" s="182" t="s">
        <v>713</v>
      </c>
      <c r="F35" s="182" t="s">
        <v>714</v>
      </c>
      <c r="G35" s="182">
        <v>2017060292</v>
      </c>
      <c r="H35" s="307" t="s">
        <v>709</v>
      </c>
      <c r="I35" s="183">
        <v>42989</v>
      </c>
      <c r="J35" s="209">
        <v>4605.28</v>
      </c>
      <c r="K35" s="180">
        <v>36</v>
      </c>
      <c r="L35" s="206">
        <f t="shared" si="4"/>
        <v>42979</v>
      </c>
      <c r="M35" s="186">
        <f t="shared" si="5"/>
        <v>44074</v>
      </c>
      <c r="N35" s="187">
        <f t="shared" si="6"/>
        <v>127.92444444444443</v>
      </c>
      <c r="O35" s="188" t="str">
        <f t="shared" si="8"/>
        <v>T</v>
      </c>
      <c r="P35" s="189">
        <f t="shared" si="0"/>
        <v>0</v>
      </c>
      <c r="Q35" s="190">
        <f t="shared" si="7"/>
        <v>4605.28</v>
      </c>
      <c r="R35" s="207">
        <f t="shared" si="1"/>
        <v>4605.28</v>
      </c>
      <c r="S35" s="208">
        <f t="shared" si="2"/>
        <v>0</v>
      </c>
      <c r="T35" s="192">
        <f t="shared" si="3"/>
        <v>0</v>
      </c>
    </row>
    <row r="36" spans="1:20" ht="24.95" customHeight="1" x14ac:dyDescent="0.2">
      <c r="A36" s="179" t="s">
        <v>172</v>
      </c>
      <c r="B36" s="181"/>
      <c r="C36" s="181"/>
      <c r="D36" s="307" t="s">
        <v>491</v>
      </c>
      <c r="E36" s="182" t="s">
        <v>713</v>
      </c>
      <c r="F36" s="182" t="s">
        <v>714</v>
      </c>
      <c r="G36" s="182">
        <v>2017080074</v>
      </c>
      <c r="H36" s="307" t="s">
        <v>709</v>
      </c>
      <c r="I36" s="183">
        <v>42948</v>
      </c>
      <c r="J36" s="209">
        <v>4605.28</v>
      </c>
      <c r="K36" s="180">
        <v>36</v>
      </c>
      <c r="L36" s="206">
        <f t="shared" si="4"/>
        <v>42948</v>
      </c>
      <c r="M36" s="186">
        <f t="shared" si="5"/>
        <v>44043</v>
      </c>
      <c r="N36" s="187">
        <f t="shared" si="6"/>
        <v>127.92444444444443</v>
      </c>
      <c r="O36" s="188" t="str">
        <f t="shared" si="8"/>
        <v>T</v>
      </c>
      <c r="P36" s="189">
        <f t="shared" si="0"/>
        <v>0</v>
      </c>
      <c r="Q36" s="190">
        <f t="shared" si="7"/>
        <v>4605.28</v>
      </c>
      <c r="R36" s="207">
        <f t="shared" si="1"/>
        <v>4605.28</v>
      </c>
      <c r="S36" s="208">
        <f t="shared" si="2"/>
        <v>0</v>
      </c>
      <c r="T36" s="192">
        <f t="shared" si="3"/>
        <v>0</v>
      </c>
    </row>
    <row r="37" spans="1:20" ht="24.95" customHeight="1" x14ac:dyDescent="0.2">
      <c r="A37" s="179" t="s">
        <v>173</v>
      </c>
      <c r="B37" s="181"/>
      <c r="C37" s="181"/>
      <c r="D37" s="307" t="s">
        <v>491</v>
      </c>
      <c r="E37" s="182" t="s">
        <v>713</v>
      </c>
      <c r="F37" s="182" t="s">
        <v>714</v>
      </c>
      <c r="G37" s="182">
        <v>2017060272</v>
      </c>
      <c r="H37" s="307" t="s">
        <v>709</v>
      </c>
      <c r="I37" s="183">
        <v>42946</v>
      </c>
      <c r="J37" s="209">
        <v>4605.28</v>
      </c>
      <c r="K37" s="180">
        <v>36</v>
      </c>
      <c r="L37" s="206">
        <f t="shared" si="4"/>
        <v>42917</v>
      </c>
      <c r="M37" s="186">
        <f t="shared" si="5"/>
        <v>44012</v>
      </c>
      <c r="N37" s="187">
        <f t="shared" si="6"/>
        <v>127.92444444444443</v>
      </c>
      <c r="O37" s="188" t="str">
        <f t="shared" si="8"/>
        <v>T</v>
      </c>
      <c r="P37" s="189">
        <f t="shared" si="0"/>
        <v>0</v>
      </c>
      <c r="Q37" s="190">
        <f t="shared" si="7"/>
        <v>4605.28</v>
      </c>
      <c r="R37" s="207">
        <f t="shared" si="1"/>
        <v>4605.28</v>
      </c>
      <c r="S37" s="208">
        <f t="shared" si="2"/>
        <v>0</v>
      </c>
      <c r="T37" s="192">
        <f t="shared" si="3"/>
        <v>0</v>
      </c>
    </row>
    <row r="38" spans="1:20" ht="24.95" customHeight="1" x14ac:dyDescent="0.2">
      <c r="A38" s="179" t="s">
        <v>174</v>
      </c>
      <c r="B38" s="181"/>
      <c r="C38" s="181"/>
      <c r="D38" s="307" t="s">
        <v>496</v>
      </c>
      <c r="E38" s="182" t="s">
        <v>723</v>
      </c>
      <c r="F38" s="182" t="s">
        <v>141</v>
      </c>
      <c r="G38" s="182" t="s">
        <v>146</v>
      </c>
      <c r="H38" s="307" t="s">
        <v>709</v>
      </c>
      <c r="I38" s="183">
        <v>41940</v>
      </c>
      <c r="J38" s="209">
        <v>2662</v>
      </c>
      <c r="K38" s="180">
        <v>120</v>
      </c>
      <c r="L38" s="206">
        <f t="shared" si="4"/>
        <v>41913</v>
      </c>
      <c r="M38" s="186">
        <f t="shared" si="5"/>
        <v>45565</v>
      </c>
      <c r="N38" s="187">
        <f t="shared" si="6"/>
        <v>22.183333333333334</v>
      </c>
      <c r="O38" s="188" t="str">
        <f t="shared" si="8"/>
        <v>T</v>
      </c>
      <c r="P38" s="189">
        <f t="shared" si="0"/>
        <v>0</v>
      </c>
      <c r="Q38" s="190">
        <f t="shared" si="7"/>
        <v>2662</v>
      </c>
      <c r="R38" s="207">
        <f t="shared" si="1"/>
        <v>2662</v>
      </c>
      <c r="S38" s="208">
        <f t="shared" si="2"/>
        <v>0</v>
      </c>
      <c r="T38" s="192">
        <f t="shared" si="3"/>
        <v>0</v>
      </c>
    </row>
    <row r="39" spans="1:20" ht="24.95" customHeight="1" x14ac:dyDescent="0.2">
      <c r="A39" s="179" t="s">
        <v>175</v>
      </c>
      <c r="B39" s="181"/>
      <c r="C39" s="181"/>
      <c r="D39" s="307" t="s">
        <v>496</v>
      </c>
      <c r="E39" s="182" t="s">
        <v>723</v>
      </c>
      <c r="F39" s="182" t="s">
        <v>141</v>
      </c>
      <c r="G39" s="182" t="s">
        <v>146</v>
      </c>
      <c r="H39" s="307" t="s">
        <v>709</v>
      </c>
      <c r="I39" s="183">
        <v>41940</v>
      </c>
      <c r="J39" s="209">
        <v>2662</v>
      </c>
      <c r="K39" s="180">
        <v>120</v>
      </c>
      <c r="L39" s="206">
        <f t="shared" si="4"/>
        <v>41913</v>
      </c>
      <c r="M39" s="186">
        <f t="shared" si="5"/>
        <v>45565</v>
      </c>
      <c r="N39" s="187">
        <f t="shared" si="6"/>
        <v>22.183333333333334</v>
      </c>
      <c r="O39" s="188" t="str">
        <f t="shared" si="8"/>
        <v>T</v>
      </c>
      <c r="P39" s="189">
        <f t="shared" si="0"/>
        <v>0</v>
      </c>
      <c r="Q39" s="190">
        <f t="shared" si="7"/>
        <v>2662</v>
      </c>
      <c r="R39" s="207">
        <f t="shared" si="1"/>
        <v>2662</v>
      </c>
      <c r="S39" s="208">
        <f t="shared" si="2"/>
        <v>0</v>
      </c>
      <c r="T39" s="192">
        <f t="shared" si="3"/>
        <v>0</v>
      </c>
    </row>
    <row r="40" spans="1:20" ht="24.95" customHeight="1" x14ac:dyDescent="0.2">
      <c r="A40" s="179" t="s">
        <v>176</v>
      </c>
      <c r="B40" s="181"/>
      <c r="C40" s="181"/>
      <c r="D40" s="307" t="s">
        <v>496</v>
      </c>
      <c r="E40" s="182" t="s">
        <v>723</v>
      </c>
      <c r="F40" s="182" t="s">
        <v>141</v>
      </c>
      <c r="G40" s="182" t="s">
        <v>146</v>
      </c>
      <c r="H40" s="307" t="s">
        <v>709</v>
      </c>
      <c r="I40" s="183">
        <v>41940</v>
      </c>
      <c r="J40" s="209">
        <v>2662</v>
      </c>
      <c r="K40" s="180">
        <v>120</v>
      </c>
      <c r="L40" s="206">
        <f t="shared" si="4"/>
        <v>41913</v>
      </c>
      <c r="M40" s="186">
        <f t="shared" si="5"/>
        <v>45565</v>
      </c>
      <c r="N40" s="187">
        <f t="shared" si="6"/>
        <v>22.183333333333334</v>
      </c>
      <c r="O40" s="188" t="str">
        <f t="shared" si="8"/>
        <v>T</v>
      </c>
      <c r="P40" s="189">
        <f t="shared" si="0"/>
        <v>0</v>
      </c>
      <c r="Q40" s="190">
        <f t="shared" si="7"/>
        <v>2662</v>
      </c>
      <c r="R40" s="207">
        <f t="shared" si="1"/>
        <v>2662</v>
      </c>
      <c r="S40" s="208">
        <f t="shared" si="2"/>
        <v>0</v>
      </c>
      <c r="T40" s="192">
        <f t="shared" si="3"/>
        <v>0</v>
      </c>
    </row>
    <row r="41" spans="1:20" ht="24.95" customHeight="1" x14ac:dyDescent="0.2">
      <c r="A41" s="179" t="s">
        <v>177</v>
      </c>
      <c r="B41" s="181"/>
      <c r="C41" s="181"/>
      <c r="D41" s="307" t="s">
        <v>496</v>
      </c>
      <c r="E41" s="182" t="s">
        <v>723</v>
      </c>
      <c r="F41" s="182" t="s">
        <v>141</v>
      </c>
      <c r="G41" s="182" t="s">
        <v>146</v>
      </c>
      <c r="H41" s="307" t="s">
        <v>709</v>
      </c>
      <c r="I41" s="183">
        <v>41940</v>
      </c>
      <c r="J41" s="209">
        <v>2662</v>
      </c>
      <c r="K41" s="180">
        <v>120</v>
      </c>
      <c r="L41" s="206">
        <f t="shared" si="4"/>
        <v>41913</v>
      </c>
      <c r="M41" s="186">
        <f t="shared" si="5"/>
        <v>45565</v>
      </c>
      <c r="N41" s="187">
        <f t="shared" si="6"/>
        <v>22.183333333333334</v>
      </c>
      <c r="O41" s="188" t="str">
        <f t="shared" si="8"/>
        <v>T</v>
      </c>
      <c r="P41" s="189">
        <f t="shared" si="0"/>
        <v>0</v>
      </c>
      <c r="Q41" s="190">
        <f t="shared" si="7"/>
        <v>2662</v>
      </c>
      <c r="R41" s="207">
        <f t="shared" si="1"/>
        <v>2662</v>
      </c>
      <c r="S41" s="208">
        <f t="shared" si="2"/>
        <v>0</v>
      </c>
      <c r="T41" s="192">
        <f t="shared" si="3"/>
        <v>0</v>
      </c>
    </row>
    <row r="42" spans="1:20" ht="24.95" customHeight="1" x14ac:dyDescent="0.2">
      <c r="A42" s="179" t="s">
        <v>178</v>
      </c>
      <c r="B42" s="181"/>
      <c r="C42" s="181"/>
      <c r="D42" s="307" t="s">
        <v>496</v>
      </c>
      <c r="E42" s="182" t="s">
        <v>723</v>
      </c>
      <c r="F42" s="182" t="s">
        <v>141</v>
      </c>
      <c r="G42" s="182" t="s">
        <v>146</v>
      </c>
      <c r="H42" s="307" t="s">
        <v>709</v>
      </c>
      <c r="I42" s="183">
        <v>41940</v>
      </c>
      <c r="J42" s="209">
        <v>2662</v>
      </c>
      <c r="K42" s="180">
        <v>120</v>
      </c>
      <c r="L42" s="206">
        <f t="shared" si="4"/>
        <v>41913</v>
      </c>
      <c r="M42" s="186">
        <f t="shared" si="5"/>
        <v>45565</v>
      </c>
      <c r="N42" s="187">
        <f t="shared" si="6"/>
        <v>22.183333333333334</v>
      </c>
      <c r="O42" s="188" t="str">
        <f t="shared" si="8"/>
        <v>T</v>
      </c>
      <c r="P42" s="189">
        <f t="shared" si="0"/>
        <v>0</v>
      </c>
      <c r="Q42" s="190">
        <f t="shared" si="7"/>
        <v>2662</v>
      </c>
      <c r="R42" s="207">
        <f t="shared" si="1"/>
        <v>2662</v>
      </c>
      <c r="S42" s="208">
        <f t="shared" si="2"/>
        <v>0</v>
      </c>
      <c r="T42" s="192">
        <f t="shared" si="3"/>
        <v>0</v>
      </c>
    </row>
    <row r="43" spans="1:20" ht="24.95" customHeight="1" x14ac:dyDescent="0.2">
      <c r="A43" s="179" t="s">
        <v>179</v>
      </c>
      <c r="B43" s="181"/>
      <c r="C43" s="181"/>
      <c r="D43" s="307" t="s">
        <v>497</v>
      </c>
      <c r="E43" s="182" t="s">
        <v>141</v>
      </c>
      <c r="F43" s="182" t="s">
        <v>141</v>
      </c>
      <c r="G43" s="182" t="s">
        <v>146</v>
      </c>
      <c r="H43" s="307" t="s">
        <v>709</v>
      </c>
      <c r="I43" s="183">
        <v>41309</v>
      </c>
      <c r="J43" s="209">
        <v>3230</v>
      </c>
      <c r="K43" s="180">
        <v>120</v>
      </c>
      <c r="L43" s="206">
        <f t="shared" si="4"/>
        <v>41306</v>
      </c>
      <c r="M43" s="186">
        <f t="shared" si="5"/>
        <v>44957</v>
      </c>
      <c r="N43" s="187">
        <f t="shared" si="6"/>
        <v>26.916666666666668</v>
      </c>
      <c r="O43" s="188" t="str">
        <f t="shared" si="8"/>
        <v>T</v>
      </c>
      <c r="P43" s="189">
        <f t="shared" si="0"/>
        <v>0</v>
      </c>
      <c r="Q43" s="190">
        <f t="shared" si="7"/>
        <v>3230</v>
      </c>
      <c r="R43" s="207">
        <f t="shared" si="1"/>
        <v>3230</v>
      </c>
      <c r="S43" s="208">
        <f t="shared" si="2"/>
        <v>0</v>
      </c>
      <c r="T43" s="192">
        <f t="shared" si="3"/>
        <v>0</v>
      </c>
    </row>
    <row r="44" spans="1:20" ht="24.95" customHeight="1" x14ac:dyDescent="0.2">
      <c r="A44" s="179" t="s">
        <v>180</v>
      </c>
      <c r="B44" s="181"/>
      <c r="C44" s="181"/>
      <c r="D44" s="307" t="s">
        <v>97</v>
      </c>
      <c r="E44" s="182" t="s">
        <v>98</v>
      </c>
      <c r="F44" s="182" t="s">
        <v>99</v>
      </c>
      <c r="G44" s="182" t="s">
        <v>724</v>
      </c>
      <c r="H44" s="307" t="s">
        <v>725</v>
      </c>
      <c r="I44" s="183">
        <v>41127</v>
      </c>
      <c r="J44" s="209">
        <v>5999.01</v>
      </c>
      <c r="K44" s="180">
        <v>36</v>
      </c>
      <c r="L44" s="206">
        <f t="shared" si="4"/>
        <v>41122</v>
      </c>
      <c r="M44" s="186">
        <f t="shared" si="5"/>
        <v>42216</v>
      </c>
      <c r="N44" s="187">
        <f t="shared" si="6"/>
        <v>166.63916666666668</v>
      </c>
      <c r="O44" s="188" t="str">
        <f t="shared" si="8"/>
        <v>T</v>
      </c>
      <c r="P44" s="189">
        <f t="shared" si="0"/>
        <v>0</v>
      </c>
      <c r="Q44" s="190">
        <f t="shared" si="7"/>
        <v>5999.01</v>
      </c>
      <c r="R44" s="207">
        <f t="shared" si="1"/>
        <v>5999.01</v>
      </c>
      <c r="S44" s="208">
        <f t="shared" si="2"/>
        <v>0</v>
      </c>
      <c r="T44" s="192">
        <f t="shared" si="3"/>
        <v>0</v>
      </c>
    </row>
    <row r="45" spans="1:20" ht="24.95" customHeight="1" x14ac:dyDescent="0.2">
      <c r="A45" s="179" t="s">
        <v>181</v>
      </c>
      <c r="B45" s="181"/>
      <c r="C45" s="181"/>
      <c r="D45" s="307" t="s">
        <v>97</v>
      </c>
      <c r="E45" s="182" t="s">
        <v>726</v>
      </c>
      <c r="F45" s="182" t="s">
        <v>727</v>
      </c>
      <c r="G45" s="182" t="s">
        <v>728</v>
      </c>
      <c r="H45" s="307" t="s">
        <v>725</v>
      </c>
      <c r="I45" s="183">
        <v>41127</v>
      </c>
      <c r="J45" s="209">
        <v>5999.01</v>
      </c>
      <c r="K45" s="180">
        <v>36</v>
      </c>
      <c r="L45" s="206">
        <f t="shared" si="4"/>
        <v>41122</v>
      </c>
      <c r="M45" s="186">
        <f t="shared" si="5"/>
        <v>42216</v>
      </c>
      <c r="N45" s="187">
        <f t="shared" si="6"/>
        <v>166.63916666666668</v>
      </c>
      <c r="O45" s="188" t="str">
        <f t="shared" si="8"/>
        <v>T</v>
      </c>
      <c r="P45" s="189">
        <f t="shared" si="0"/>
        <v>0</v>
      </c>
      <c r="Q45" s="190">
        <f t="shared" si="7"/>
        <v>5999.01</v>
      </c>
      <c r="R45" s="207">
        <f t="shared" si="1"/>
        <v>5999.01</v>
      </c>
      <c r="S45" s="208">
        <f t="shared" si="2"/>
        <v>0</v>
      </c>
      <c r="T45" s="192">
        <f t="shared" si="3"/>
        <v>0</v>
      </c>
    </row>
    <row r="46" spans="1:20" ht="24.95" customHeight="1" x14ac:dyDescent="0.2">
      <c r="A46" s="179" t="s">
        <v>182</v>
      </c>
      <c r="B46" s="181"/>
      <c r="C46" s="181"/>
      <c r="D46" s="307" t="s">
        <v>498</v>
      </c>
      <c r="E46" s="182" t="s">
        <v>106</v>
      </c>
      <c r="F46" s="182" t="s">
        <v>729</v>
      </c>
      <c r="G46" s="182" t="s">
        <v>730</v>
      </c>
      <c r="H46" s="307" t="s">
        <v>725</v>
      </c>
      <c r="I46" s="183">
        <v>42915</v>
      </c>
      <c r="J46" s="209">
        <v>22332.19</v>
      </c>
      <c r="K46" s="180">
        <v>36</v>
      </c>
      <c r="L46" s="206">
        <f t="shared" si="4"/>
        <v>42887</v>
      </c>
      <c r="M46" s="186">
        <f t="shared" si="5"/>
        <v>43982</v>
      </c>
      <c r="N46" s="187">
        <f t="shared" si="6"/>
        <v>620.33861111111105</v>
      </c>
      <c r="O46" s="188" t="str">
        <f t="shared" si="8"/>
        <v>T</v>
      </c>
      <c r="P46" s="189">
        <f t="shared" si="0"/>
        <v>0</v>
      </c>
      <c r="Q46" s="190">
        <f t="shared" si="7"/>
        <v>22332.19</v>
      </c>
      <c r="R46" s="207">
        <f t="shared" si="1"/>
        <v>22332.19</v>
      </c>
      <c r="S46" s="208">
        <f t="shared" si="2"/>
        <v>0</v>
      </c>
      <c r="T46" s="192">
        <f t="shared" si="3"/>
        <v>0</v>
      </c>
    </row>
    <row r="47" spans="1:20" ht="24.95" customHeight="1" x14ac:dyDescent="0.2">
      <c r="A47" s="179" t="s">
        <v>183</v>
      </c>
      <c r="B47" s="181"/>
      <c r="C47" s="181"/>
      <c r="D47" s="307" t="s">
        <v>499</v>
      </c>
      <c r="E47" s="182" t="s">
        <v>106</v>
      </c>
      <c r="F47" s="182" t="s">
        <v>731</v>
      </c>
      <c r="G47" s="182" t="s">
        <v>732</v>
      </c>
      <c r="H47" s="307" t="s">
        <v>725</v>
      </c>
      <c r="I47" s="183">
        <v>42915</v>
      </c>
      <c r="J47" s="209">
        <v>22332.19</v>
      </c>
      <c r="K47" s="180">
        <v>36</v>
      </c>
      <c r="L47" s="206">
        <f t="shared" si="4"/>
        <v>42887</v>
      </c>
      <c r="M47" s="186">
        <f t="shared" si="5"/>
        <v>43982</v>
      </c>
      <c r="N47" s="187">
        <f t="shared" si="6"/>
        <v>620.33861111111105</v>
      </c>
      <c r="O47" s="188" t="str">
        <f t="shared" si="8"/>
        <v>T</v>
      </c>
      <c r="P47" s="189">
        <f t="shared" si="0"/>
        <v>0</v>
      </c>
      <c r="Q47" s="190">
        <f t="shared" si="7"/>
        <v>22332.19</v>
      </c>
      <c r="R47" s="207">
        <f t="shared" si="1"/>
        <v>22332.19</v>
      </c>
      <c r="S47" s="208">
        <f t="shared" si="2"/>
        <v>0</v>
      </c>
      <c r="T47" s="192">
        <f t="shared" si="3"/>
        <v>0</v>
      </c>
    </row>
    <row r="48" spans="1:20" ht="24.95" customHeight="1" x14ac:dyDescent="0.2">
      <c r="A48" s="179" t="s">
        <v>184</v>
      </c>
      <c r="B48" s="181"/>
      <c r="C48" s="181"/>
      <c r="D48" s="307" t="s">
        <v>498</v>
      </c>
      <c r="E48" s="182" t="s">
        <v>106</v>
      </c>
      <c r="F48" s="182" t="s">
        <v>729</v>
      </c>
      <c r="G48" s="182" t="s">
        <v>733</v>
      </c>
      <c r="H48" s="307" t="s">
        <v>725</v>
      </c>
      <c r="I48" s="183">
        <v>42915</v>
      </c>
      <c r="J48" s="209">
        <v>22332.19</v>
      </c>
      <c r="K48" s="180">
        <v>36</v>
      </c>
      <c r="L48" s="206">
        <f t="shared" si="4"/>
        <v>42887</v>
      </c>
      <c r="M48" s="186">
        <f t="shared" si="5"/>
        <v>43982</v>
      </c>
      <c r="N48" s="187">
        <f t="shared" si="6"/>
        <v>620.33861111111105</v>
      </c>
      <c r="O48" s="188" t="str">
        <f t="shared" si="8"/>
        <v>T</v>
      </c>
      <c r="P48" s="189">
        <f t="shared" si="0"/>
        <v>0</v>
      </c>
      <c r="Q48" s="190">
        <f t="shared" si="7"/>
        <v>22332.19</v>
      </c>
      <c r="R48" s="207">
        <f t="shared" si="1"/>
        <v>22332.19</v>
      </c>
      <c r="S48" s="208">
        <f t="shared" si="2"/>
        <v>0</v>
      </c>
      <c r="T48" s="192">
        <f t="shared" si="3"/>
        <v>0</v>
      </c>
    </row>
    <row r="49" spans="1:20" ht="24.95" customHeight="1" x14ac:dyDescent="0.2">
      <c r="A49" s="179" t="s">
        <v>185</v>
      </c>
      <c r="B49" s="181"/>
      <c r="C49" s="181"/>
      <c r="D49" s="307" t="s">
        <v>500</v>
      </c>
      <c r="E49" s="182" t="s">
        <v>106</v>
      </c>
      <c r="F49" s="182" t="s">
        <v>107</v>
      </c>
      <c r="G49" s="182" t="s">
        <v>734</v>
      </c>
      <c r="H49" s="307" t="s">
        <v>725</v>
      </c>
      <c r="I49" s="183">
        <v>43658</v>
      </c>
      <c r="J49" s="209">
        <v>19980</v>
      </c>
      <c r="K49" s="180">
        <v>36</v>
      </c>
      <c r="L49" s="206">
        <f t="shared" si="4"/>
        <v>43647</v>
      </c>
      <c r="M49" s="186">
        <f t="shared" si="5"/>
        <v>44742</v>
      </c>
      <c r="N49" s="187">
        <f t="shared" si="6"/>
        <v>555</v>
      </c>
      <c r="O49" s="188" t="str">
        <f t="shared" si="8"/>
        <v>T</v>
      </c>
      <c r="P49" s="189">
        <f t="shared" si="0"/>
        <v>0</v>
      </c>
      <c r="Q49" s="190">
        <f t="shared" si="7"/>
        <v>19980</v>
      </c>
      <c r="R49" s="207">
        <f t="shared" si="1"/>
        <v>19980</v>
      </c>
      <c r="S49" s="208">
        <f t="shared" si="2"/>
        <v>0</v>
      </c>
      <c r="T49" s="192">
        <f t="shared" si="3"/>
        <v>0</v>
      </c>
    </row>
    <row r="50" spans="1:20" ht="24.95" customHeight="1" x14ac:dyDescent="0.2">
      <c r="A50" s="179" t="s">
        <v>186</v>
      </c>
      <c r="B50" s="181"/>
      <c r="C50" s="181"/>
      <c r="D50" s="307" t="s">
        <v>501</v>
      </c>
      <c r="E50" s="182" t="s">
        <v>137</v>
      </c>
      <c r="F50" s="182" t="s">
        <v>735</v>
      </c>
      <c r="G50" s="182" t="s">
        <v>736</v>
      </c>
      <c r="H50" s="307" t="s">
        <v>725</v>
      </c>
      <c r="I50" s="183">
        <v>41772</v>
      </c>
      <c r="J50" s="209">
        <v>24109.439999999999</v>
      </c>
      <c r="K50" s="180">
        <v>36</v>
      </c>
      <c r="L50" s="206">
        <f t="shared" si="4"/>
        <v>41760</v>
      </c>
      <c r="M50" s="186">
        <f t="shared" si="5"/>
        <v>42855</v>
      </c>
      <c r="N50" s="187">
        <f t="shared" si="6"/>
        <v>669.70666666666659</v>
      </c>
      <c r="O50" s="188" t="str">
        <f t="shared" si="8"/>
        <v>T</v>
      </c>
      <c r="P50" s="189">
        <f t="shared" si="0"/>
        <v>0</v>
      </c>
      <c r="Q50" s="190">
        <f t="shared" si="7"/>
        <v>24109.439999999999</v>
      </c>
      <c r="R50" s="207">
        <f t="shared" si="1"/>
        <v>24109.439999999999</v>
      </c>
      <c r="S50" s="208">
        <f t="shared" si="2"/>
        <v>0</v>
      </c>
      <c r="T50" s="192">
        <f t="shared" si="3"/>
        <v>0</v>
      </c>
    </row>
    <row r="51" spans="1:20" ht="24.95" customHeight="1" x14ac:dyDescent="0.2">
      <c r="A51" s="179" t="s">
        <v>187</v>
      </c>
      <c r="B51" s="181"/>
      <c r="C51" s="181"/>
      <c r="D51" s="307" t="s">
        <v>502</v>
      </c>
      <c r="E51" s="182" t="s">
        <v>137</v>
      </c>
      <c r="F51" s="182">
        <v>1155</v>
      </c>
      <c r="G51" s="182" t="s">
        <v>737</v>
      </c>
      <c r="H51" s="307" t="s">
        <v>725</v>
      </c>
      <c r="I51" s="183">
        <v>41810</v>
      </c>
      <c r="J51" s="209">
        <v>12494.36</v>
      </c>
      <c r="K51" s="180">
        <v>36</v>
      </c>
      <c r="L51" s="206">
        <f t="shared" si="4"/>
        <v>41791</v>
      </c>
      <c r="M51" s="186">
        <f t="shared" si="5"/>
        <v>42886</v>
      </c>
      <c r="N51" s="187">
        <f t="shared" si="6"/>
        <v>347.06555555555559</v>
      </c>
      <c r="O51" s="188" t="str">
        <f t="shared" si="8"/>
        <v>T</v>
      </c>
      <c r="P51" s="189">
        <f t="shared" si="0"/>
        <v>0</v>
      </c>
      <c r="Q51" s="190">
        <f t="shared" si="7"/>
        <v>12494.36</v>
      </c>
      <c r="R51" s="207">
        <f t="shared" si="1"/>
        <v>12494.36</v>
      </c>
      <c r="S51" s="208">
        <f t="shared" si="2"/>
        <v>0</v>
      </c>
      <c r="T51" s="192">
        <f t="shared" si="3"/>
        <v>0</v>
      </c>
    </row>
    <row r="52" spans="1:20" ht="24.95" customHeight="1" x14ac:dyDescent="0.2">
      <c r="A52" s="179" t="s">
        <v>188</v>
      </c>
      <c r="B52" s="181"/>
      <c r="C52" s="181"/>
      <c r="D52" s="307" t="s">
        <v>488</v>
      </c>
      <c r="E52" s="182" t="s">
        <v>137</v>
      </c>
      <c r="F52" s="182" t="s">
        <v>707</v>
      </c>
      <c r="G52" s="182" t="s">
        <v>738</v>
      </c>
      <c r="H52" s="307" t="s">
        <v>725</v>
      </c>
      <c r="I52" s="183">
        <v>43319</v>
      </c>
      <c r="J52" s="209">
        <v>8500</v>
      </c>
      <c r="K52" s="180">
        <v>36</v>
      </c>
      <c r="L52" s="206">
        <f t="shared" si="4"/>
        <v>43313</v>
      </c>
      <c r="M52" s="186">
        <f t="shared" si="5"/>
        <v>44408</v>
      </c>
      <c r="N52" s="187">
        <f t="shared" si="6"/>
        <v>236.11111111111111</v>
      </c>
      <c r="O52" s="188" t="str">
        <f t="shared" si="8"/>
        <v>T</v>
      </c>
      <c r="P52" s="189">
        <f t="shared" si="0"/>
        <v>0</v>
      </c>
      <c r="Q52" s="190">
        <f t="shared" si="7"/>
        <v>8500</v>
      </c>
      <c r="R52" s="207">
        <f t="shared" si="1"/>
        <v>8500</v>
      </c>
      <c r="S52" s="208">
        <f t="shared" si="2"/>
        <v>0</v>
      </c>
      <c r="T52" s="192">
        <f t="shared" si="3"/>
        <v>0</v>
      </c>
    </row>
    <row r="53" spans="1:20" ht="24.95" customHeight="1" x14ac:dyDescent="0.2">
      <c r="A53" s="179" t="s">
        <v>189</v>
      </c>
      <c r="B53" s="181"/>
      <c r="C53" s="181"/>
      <c r="D53" s="307" t="s">
        <v>488</v>
      </c>
      <c r="E53" s="182" t="s">
        <v>137</v>
      </c>
      <c r="F53" s="182" t="s">
        <v>707</v>
      </c>
      <c r="G53" s="182" t="s">
        <v>739</v>
      </c>
      <c r="H53" s="307" t="s">
        <v>725</v>
      </c>
      <c r="I53" s="183">
        <v>43335</v>
      </c>
      <c r="J53" s="209">
        <v>8700</v>
      </c>
      <c r="K53" s="180">
        <v>36</v>
      </c>
      <c r="L53" s="206">
        <f t="shared" si="4"/>
        <v>43313</v>
      </c>
      <c r="M53" s="186">
        <f t="shared" si="5"/>
        <v>44408</v>
      </c>
      <c r="N53" s="187">
        <f t="shared" si="6"/>
        <v>241.66666666666666</v>
      </c>
      <c r="O53" s="188" t="str">
        <f t="shared" si="8"/>
        <v>T</v>
      </c>
      <c r="P53" s="189">
        <f t="shared" si="0"/>
        <v>0</v>
      </c>
      <c r="Q53" s="190">
        <f t="shared" si="7"/>
        <v>8700</v>
      </c>
      <c r="R53" s="207">
        <f t="shared" si="1"/>
        <v>8700</v>
      </c>
      <c r="S53" s="208">
        <f t="shared" si="2"/>
        <v>0</v>
      </c>
      <c r="T53" s="192">
        <f t="shared" si="3"/>
        <v>0</v>
      </c>
    </row>
    <row r="54" spans="1:20" ht="24.95" customHeight="1" x14ac:dyDescent="0.2">
      <c r="A54" s="179" t="s">
        <v>190</v>
      </c>
      <c r="B54" s="181"/>
      <c r="C54" s="181"/>
      <c r="D54" s="307" t="s">
        <v>503</v>
      </c>
      <c r="E54" s="182" t="s">
        <v>699</v>
      </c>
      <c r="F54" s="182" t="s">
        <v>740</v>
      </c>
      <c r="G54" s="182" t="s">
        <v>741</v>
      </c>
      <c r="H54" s="307" t="s">
        <v>725</v>
      </c>
      <c r="I54" s="183">
        <v>42607</v>
      </c>
      <c r="J54" s="209">
        <v>11484</v>
      </c>
      <c r="K54" s="180">
        <v>36</v>
      </c>
      <c r="L54" s="206">
        <f t="shared" si="4"/>
        <v>42583</v>
      </c>
      <c r="M54" s="186">
        <f t="shared" si="5"/>
        <v>43677</v>
      </c>
      <c r="N54" s="187">
        <f t="shared" si="6"/>
        <v>319</v>
      </c>
      <c r="O54" s="188" t="str">
        <f t="shared" si="8"/>
        <v>T</v>
      </c>
      <c r="P54" s="189">
        <f t="shared" si="0"/>
        <v>0</v>
      </c>
      <c r="Q54" s="190">
        <f t="shared" si="7"/>
        <v>11484</v>
      </c>
      <c r="R54" s="207">
        <f t="shared" si="1"/>
        <v>11484</v>
      </c>
      <c r="S54" s="208">
        <f t="shared" si="2"/>
        <v>0</v>
      </c>
      <c r="T54" s="192">
        <f t="shared" si="3"/>
        <v>0</v>
      </c>
    </row>
    <row r="55" spans="1:20" ht="24.95" customHeight="1" x14ac:dyDescent="0.2">
      <c r="A55" s="179" t="s">
        <v>191</v>
      </c>
      <c r="B55" s="181"/>
      <c r="C55" s="181"/>
      <c r="D55" s="307" t="s">
        <v>504</v>
      </c>
      <c r="E55" s="182" t="s">
        <v>703</v>
      </c>
      <c r="F55" s="182" t="s">
        <v>742</v>
      </c>
      <c r="G55" s="182">
        <v>5865018</v>
      </c>
      <c r="H55" s="307" t="s">
        <v>725</v>
      </c>
      <c r="I55" s="183">
        <v>42730</v>
      </c>
      <c r="J55" s="209">
        <v>3316.09</v>
      </c>
      <c r="K55" s="180">
        <v>36</v>
      </c>
      <c r="L55" s="206">
        <f t="shared" si="4"/>
        <v>42705</v>
      </c>
      <c r="M55" s="186">
        <f t="shared" si="5"/>
        <v>43799</v>
      </c>
      <c r="N55" s="187">
        <f t="shared" si="6"/>
        <v>92.113611111111112</v>
      </c>
      <c r="O55" s="188" t="str">
        <f t="shared" si="8"/>
        <v>T</v>
      </c>
      <c r="P55" s="189">
        <f t="shared" si="0"/>
        <v>0</v>
      </c>
      <c r="Q55" s="190">
        <f t="shared" si="7"/>
        <v>3316.09</v>
      </c>
      <c r="R55" s="207">
        <f t="shared" si="1"/>
        <v>3316.09</v>
      </c>
      <c r="S55" s="208">
        <f t="shared" si="2"/>
        <v>0</v>
      </c>
      <c r="T55" s="192">
        <f t="shared" si="3"/>
        <v>0</v>
      </c>
    </row>
    <row r="56" spans="1:20" ht="24.95" customHeight="1" x14ac:dyDescent="0.2">
      <c r="A56" s="179" t="s">
        <v>192</v>
      </c>
      <c r="B56" s="181"/>
      <c r="C56" s="181"/>
      <c r="D56" s="307" t="s">
        <v>505</v>
      </c>
      <c r="E56" s="182" t="s">
        <v>743</v>
      </c>
      <c r="F56" s="182">
        <v>47102</v>
      </c>
      <c r="G56" s="182" t="s">
        <v>706</v>
      </c>
      <c r="H56" s="307" t="s">
        <v>725</v>
      </c>
      <c r="I56" s="183">
        <v>41121</v>
      </c>
      <c r="J56" s="209">
        <v>3499</v>
      </c>
      <c r="K56" s="180">
        <v>120</v>
      </c>
      <c r="L56" s="206">
        <f t="shared" si="4"/>
        <v>41091</v>
      </c>
      <c r="M56" s="186">
        <f t="shared" si="5"/>
        <v>44742</v>
      </c>
      <c r="N56" s="187">
        <f t="shared" si="6"/>
        <v>29.158333333333335</v>
      </c>
      <c r="O56" s="188" t="str">
        <f t="shared" si="8"/>
        <v>T</v>
      </c>
      <c r="P56" s="189">
        <f t="shared" si="0"/>
        <v>0</v>
      </c>
      <c r="Q56" s="190">
        <f t="shared" si="7"/>
        <v>3499</v>
      </c>
      <c r="R56" s="207">
        <f t="shared" si="1"/>
        <v>3499</v>
      </c>
      <c r="S56" s="208">
        <f t="shared" si="2"/>
        <v>0</v>
      </c>
      <c r="T56" s="192">
        <f t="shared" si="3"/>
        <v>0</v>
      </c>
    </row>
    <row r="57" spans="1:20" ht="24.95" customHeight="1" x14ac:dyDescent="0.2">
      <c r="A57" s="179" t="s">
        <v>193</v>
      </c>
      <c r="B57" s="181"/>
      <c r="C57" s="181"/>
      <c r="D57" s="307" t="s">
        <v>506</v>
      </c>
      <c r="E57" s="182" t="s">
        <v>744</v>
      </c>
      <c r="F57" s="182" t="s">
        <v>744</v>
      </c>
      <c r="G57" s="182" t="s">
        <v>744</v>
      </c>
      <c r="H57" s="307" t="s">
        <v>725</v>
      </c>
      <c r="I57" s="183">
        <v>39071</v>
      </c>
      <c r="J57" s="209">
        <v>2650</v>
      </c>
      <c r="K57" s="180">
        <v>120</v>
      </c>
      <c r="L57" s="206">
        <f t="shared" si="4"/>
        <v>39052</v>
      </c>
      <c r="M57" s="186">
        <f t="shared" si="5"/>
        <v>42704</v>
      </c>
      <c r="N57" s="187">
        <f t="shared" si="6"/>
        <v>22.083333333333332</v>
      </c>
      <c r="O57" s="188" t="str">
        <f t="shared" si="8"/>
        <v>T</v>
      </c>
      <c r="P57" s="189">
        <f t="shared" si="0"/>
        <v>0</v>
      </c>
      <c r="Q57" s="190">
        <f t="shared" si="7"/>
        <v>2650</v>
      </c>
      <c r="R57" s="207">
        <f t="shared" si="1"/>
        <v>2650</v>
      </c>
      <c r="S57" s="208">
        <f t="shared" si="2"/>
        <v>0</v>
      </c>
      <c r="T57" s="192">
        <f t="shared" si="3"/>
        <v>0</v>
      </c>
    </row>
    <row r="58" spans="1:20" ht="24.95" customHeight="1" x14ac:dyDescent="0.2">
      <c r="A58" s="179" t="s">
        <v>194</v>
      </c>
      <c r="B58" s="181"/>
      <c r="C58" s="181"/>
      <c r="D58" s="307" t="s">
        <v>507</v>
      </c>
      <c r="E58" s="182" t="s">
        <v>141</v>
      </c>
      <c r="F58" s="182" t="s">
        <v>141</v>
      </c>
      <c r="G58" s="182" t="s">
        <v>146</v>
      </c>
      <c r="H58" s="307" t="s">
        <v>725</v>
      </c>
      <c r="I58" s="183">
        <v>43591</v>
      </c>
      <c r="J58" s="209">
        <v>370000</v>
      </c>
      <c r="K58" s="180">
        <v>60</v>
      </c>
      <c r="L58" s="206">
        <f t="shared" si="4"/>
        <v>43586</v>
      </c>
      <c r="M58" s="186">
        <f t="shared" si="5"/>
        <v>45412</v>
      </c>
      <c r="N58" s="187">
        <f t="shared" si="6"/>
        <v>6166.666666666667</v>
      </c>
      <c r="O58" s="188" t="str">
        <f t="shared" si="8"/>
        <v>T</v>
      </c>
      <c r="P58" s="189">
        <f t="shared" si="0"/>
        <v>0</v>
      </c>
      <c r="Q58" s="190">
        <f t="shared" si="7"/>
        <v>370000</v>
      </c>
      <c r="R58" s="207">
        <f t="shared" si="1"/>
        <v>370000</v>
      </c>
      <c r="S58" s="208">
        <f t="shared" si="2"/>
        <v>0</v>
      </c>
      <c r="T58" s="192">
        <f t="shared" si="3"/>
        <v>0</v>
      </c>
    </row>
    <row r="59" spans="1:20" ht="24.95" customHeight="1" x14ac:dyDescent="0.2">
      <c r="A59" s="179" t="s">
        <v>195</v>
      </c>
      <c r="B59" s="181"/>
      <c r="C59" s="181"/>
      <c r="D59" s="307" t="s">
        <v>508</v>
      </c>
      <c r="E59" s="182" t="s">
        <v>745</v>
      </c>
      <c r="F59" s="182">
        <v>4225</v>
      </c>
      <c r="G59" s="182" t="s">
        <v>706</v>
      </c>
      <c r="H59" s="307" t="s">
        <v>725</v>
      </c>
      <c r="I59" s="183">
        <v>41121</v>
      </c>
      <c r="J59" s="209">
        <v>2699</v>
      </c>
      <c r="K59" s="180">
        <v>120</v>
      </c>
      <c r="L59" s="206">
        <f t="shared" si="4"/>
        <v>41091</v>
      </c>
      <c r="M59" s="186">
        <f t="shared" si="5"/>
        <v>44742</v>
      </c>
      <c r="N59" s="187">
        <f t="shared" si="6"/>
        <v>22.491666666666667</v>
      </c>
      <c r="O59" s="188" t="str">
        <f t="shared" si="8"/>
        <v>T</v>
      </c>
      <c r="P59" s="189">
        <f t="shared" si="0"/>
        <v>0</v>
      </c>
      <c r="Q59" s="190">
        <f t="shared" si="7"/>
        <v>2699</v>
      </c>
      <c r="R59" s="207">
        <f t="shared" si="1"/>
        <v>2699</v>
      </c>
      <c r="S59" s="208">
        <f t="shared" si="2"/>
        <v>0</v>
      </c>
      <c r="T59" s="192">
        <f t="shared" si="3"/>
        <v>0</v>
      </c>
    </row>
    <row r="60" spans="1:20" ht="24.95" customHeight="1" x14ac:dyDescent="0.2">
      <c r="A60" s="179" t="s">
        <v>196</v>
      </c>
      <c r="B60" s="181"/>
      <c r="C60" s="181"/>
      <c r="D60" s="307" t="s">
        <v>509</v>
      </c>
      <c r="E60" s="182" t="s">
        <v>746</v>
      </c>
      <c r="F60" s="182" t="s">
        <v>747</v>
      </c>
      <c r="G60" s="182" t="s">
        <v>748</v>
      </c>
      <c r="H60" s="307" t="s">
        <v>725</v>
      </c>
      <c r="I60" s="183">
        <v>41921</v>
      </c>
      <c r="J60" s="209">
        <v>2417.23</v>
      </c>
      <c r="K60" s="180">
        <v>36</v>
      </c>
      <c r="L60" s="206">
        <f t="shared" si="4"/>
        <v>41913</v>
      </c>
      <c r="M60" s="186">
        <f t="shared" si="5"/>
        <v>43008</v>
      </c>
      <c r="N60" s="187">
        <f t="shared" si="6"/>
        <v>67.145277777777778</v>
      </c>
      <c r="O60" s="188" t="str">
        <f t="shared" si="8"/>
        <v>T</v>
      </c>
      <c r="P60" s="189">
        <f t="shared" si="0"/>
        <v>0</v>
      </c>
      <c r="Q60" s="190">
        <f t="shared" si="7"/>
        <v>2417.23</v>
      </c>
      <c r="R60" s="207">
        <f t="shared" si="1"/>
        <v>2417.23</v>
      </c>
      <c r="S60" s="208">
        <f t="shared" si="2"/>
        <v>0</v>
      </c>
      <c r="T60" s="192">
        <f t="shared" si="3"/>
        <v>0</v>
      </c>
    </row>
    <row r="61" spans="1:20" ht="24.95" customHeight="1" x14ac:dyDescent="0.2">
      <c r="A61" s="179" t="s">
        <v>197</v>
      </c>
      <c r="B61" s="181"/>
      <c r="C61" s="181"/>
      <c r="D61" s="307" t="s">
        <v>510</v>
      </c>
      <c r="E61" s="182" t="s">
        <v>749</v>
      </c>
      <c r="F61" s="182" t="s">
        <v>141</v>
      </c>
      <c r="G61" s="182" t="s">
        <v>146</v>
      </c>
      <c r="H61" s="307" t="s">
        <v>725</v>
      </c>
      <c r="I61" s="183">
        <v>42696</v>
      </c>
      <c r="J61" s="209">
        <v>23000</v>
      </c>
      <c r="K61" s="180">
        <v>60</v>
      </c>
      <c r="L61" s="206">
        <f t="shared" si="4"/>
        <v>42675</v>
      </c>
      <c r="M61" s="186">
        <f t="shared" si="5"/>
        <v>44500</v>
      </c>
      <c r="N61" s="187">
        <f t="shared" si="6"/>
        <v>383.33333333333331</v>
      </c>
      <c r="O61" s="188" t="str">
        <f t="shared" si="8"/>
        <v>T</v>
      </c>
      <c r="P61" s="189">
        <f t="shared" si="0"/>
        <v>0</v>
      </c>
      <c r="Q61" s="190">
        <f t="shared" si="7"/>
        <v>23000</v>
      </c>
      <c r="R61" s="207">
        <f t="shared" si="1"/>
        <v>23000</v>
      </c>
      <c r="S61" s="208">
        <f t="shared" si="2"/>
        <v>0</v>
      </c>
      <c r="T61" s="192">
        <f t="shared" si="3"/>
        <v>0</v>
      </c>
    </row>
    <row r="62" spans="1:20" ht="24.95" customHeight="1" x14ac:dyDescent="0.2">
      <c r="A62" s="179" t="s">
        <v>198</v>
      </c>
      <c r="B62" s="181"/>
      <c r="C62" s="181"/>
      <c r="D62" s="307" t="s">
        <v>511</v>
      </c>
      <c r="E62" s="182" t="s">
        <v>744</v>
      </c>
      <c r="F62" s="182" t="s">
        <v>744</v>
      </c>
      <c r="G62" s="182" t="s">
        <v>706</v>
      </c>
      <c r="H62" s="307" t="s">
        <v>725</v>
      </c>
      <c r="I62" s="183">
        <v>41485</v>
      </c>
      <c r="J62" s="209">
        <v>4352</v>
      </c>
      <c r="K62" s="180">
        <v>120</v>
      </c>
      <c r="L62" s="206">
        <f t="shared" si="4"/>
        <v>41456</v>
      </c>
      <c r="M62" s="186">
        <f t="shared" si="5"/>
        <v>45107</v>
      </c>
      <c r="N62" s="187">
        <f t="shared" si="6"/>
        <v>36.266666666666666</v>
      </c>
      <c r="O62" s="188" t="str">
        <f t="shared" si="8"/>
        <v>T</v>
      </c>
      <c r="P62" s="189">
        <f t="shared" si="0"/>
        <v>0</v>
      </c>
      <c r="Q62" s="190">
        <f t="shared" si="7"/>
        <v>4352</v>
      </c>
      <c r="R62" s="207">
        <f t="shared" si="1"/>
        <v>4352</v>
      </c>
      <c r="S62" s="208">
        <f t="shared" si="2"/>
        <v>0</v>
      </c>
      <c r="T62" s="192">
        <f t="shared" si="3"/>
        <v>0</v>
      </c>
    </row>
    <row r="63" spans="1:20" ht="24.95" customHeight="1" x14ac:dyDescent="0.2">
      <c r="A63" s="179" t="s">
        <v>199</v>
      </c>
      <c r="B63" s="181"/>
      <c r="C63" s="181"/>
      <c r="D63" s="307" t="s">
        <v>512</v>
      </c>
      <c r="E63" s="182" t="s">
        <v>703</v>
      </c>
      <c r="F63" s="182" t="s">
        <v>712</v>
      </c>
      <c r="G63" s="182">
        <v>5865021</v>
      </c>
      <c r="H63" s="307" t="s">
        <v>725</v>
      </c>
      <c r="I63" s="183">
        <v>42730</v>
      </c>
      <c r="J63" s="209">
        <v>3316.09</v>
      </c>
      <c r="K63" s="180">
        <v>36</v>
      </c>
      <c r="L63" s="206">
        <f t="shared" si="4"/>
        <v>42705</v>
      </c>
      <c r="M63" s="186">
        <f t="shared" si="5"/>
        <v>43799</v>
      </c>
      <c r="N63" s="187">
        <f t="shared" si="6"/>
        <v>92.113611111111112</v>
      </c>
      <c r="O63" s="188" t="str">
        <f t="shared" si="8"/>
        <v>T</v>
      </c>
      <c r="P63" s="189">
        <f t="shared" si="0"/>
        <v>0</v>
      </c>
      <c r="Q63" s="190">
        <f t="shared" si="7"/>
        <v>3316.09</v>
      </c>
      <c r="R63" s="207">
        <f t="shared" si="1"/>
        <v>3316.09</v>
      </c>
      <c r="S63" s="208">
        <f t="shared" si="2"/>
        <v>0</v>
      </c>
      <c r="T63" s="192">
        <f t="shared" si="3"/>
        <v>0</v>
      </c>
    </row>
    <row r="64" spans="1:20" ht="24.95" customHeight="1" x14ac:dyDescent="0.2">
      <c r="A64" s="179" t="s">
        <v>200</v>
      </c>
      <c r="B64" s="181"/>
      <c r="C64" s="181"/>
      <c r="D64" s="307" t="s">
        <v>513</v>
      </c>
      <c r="E64" s="182" t="s">
        <v>750</v>
      </c>
      <c r="F64" s="182">
        <v>2328</v>
      </c>
      <c r="G64" s="182" t="s">
        <v>706</v>
      </c>
      <c r="H64" s="307" t="s">
        <v>725</v>
      </c>
      <c r="I64" s="183">
        <v>41159</v>
      </c>
      <c r="J64" s="209">
        <v>6599</v>
      </c>
      <c r="K64" s="180">
        <v>120</v>
      </c>
      <c r="L64" s="206">
        <f t="shared" si="4"/>
        <v>41153</v>
      </c>
      <c r="M64" s="186">
        <f t="shared" si="5"/>
        <v>44804</v>
      </c>
      <c r="N64" s="187">
        <f t="shared" si="6"/>
        <v>54.991666666666667</v>
      </c>
      <c r="O64" s="188" t="str">
        <f t="shared" si="8"/>
        <v>T</v>
      </c>
      <c r="P64" s="189">
        <f t="shared" si="0"/>
        <v>0</v>
      </c>
      <c r="Q64" s="190">
        <f t="shared" si="7"/>
        <v>6599</v>
      </c>
      <c r="R64" s="207">
        <f t="shared" si="1"/>
        <v>6599</v>
      </c>
      <c r="S64" s="208">
        <f t="shared" si="2"/>
        <v>0</v>
      </c>
      <c r="T64" s="192">
        <f t="shared" si="3"/>
        <v>0</v>
      </c>
    </row>
    <row r="65" spans="1:20" ht="24.95" customHeight="1" x14ac:dyDescent="0.2">
      <c r="A65" s="179" t="s">
        <v>201</v>
      </c>
      <c r="B65" s="181"/>
      <c r="C65" s="181"/>
      <c r="D65" s="307" t="s">
        <v>97</v>
      </c>
      <c r="E65" s="182" t="s">
        <v>98</v>
      </c>
      <c r="F65" s="182" t="s">
        <v>751</v>
      </c>
      <c r="G65" s="182" t="s">
        <v>752</v>
      </c>
      <c r="H65" s="307" t="s">
        <v>753</v>
      </c>
      <c r="I65" s="183">
        <v>41127</v>
      </c>
      <c r="J65" s="209">
        <v>5999.01</v>
      </c>
      <c r="K65" s="180">
        <v>36</v>
      </c>
      <c r="L65" s="206">
        <f t="shared" si="4"/>
        <v>41122</v>
      </c>
      <c r="M65" s="186">
        <f t="shared" si="5"/>
        <v>42216</v>
      </c>
      <c r="N65" s="187">
        <f t="shared" si="6"/>
        <v>166.63916666666668</v>
      </c>
      <c r="O65" s="188" t="str">
        <f t="shared" si="8"/>
        <v>T</v>
      </c>
      <c r="P65" s="189">
        <f t="shared" si="0"/>
        <v>0</v>
      </c>
      <c r="Q65" s="190">
        <f t="shared" si="7"/>
        <v>5999.01</v>
      </c>
      <c r="R65" s="207">
        <f t="shared" si="1"/>
        <v>5999.01</v>
      </c>
      <c r="S65" s="208">
        <f t="shared" si="2"/>
        <v>0</v>
      </c>
      <c r="T65" s="192">
        <f t="shared" si="3"/>
        <v>0</v>
      </c>
    </row>
    <row r="66" spans="1:20" ht="24.95" customHeight="1" x14ac:dyDescent="0.2">
      <c r="A66" s="179" t="s">
        <v>202</v>
      </c>
      <c r="B66" s="181"/>
      <c r="C66" s="181"/>
      <c r="D66" s="307" t="s">
        <v>97</v>
      </c>
      <c r="E66" s="182" t="s">
        <v>98</v>
      </c>
      <c r="F66" s="182" t="s">
        <v>99</v>
      </c>
      <c r="G66" s="182" t="s">
        <v>754</v>
      </c>
      <c r="H66" s="307" t="s">
        <v>753</v>
      </c>
      <c r="I66" s="183">
        <v>41127</v>
      </c>
      <c r="J66" s="209">
        <v>5999.02</v>
      </c>
      <c r="K66" s="180">
        <v>36</v>
      </c>
      <c r="L66" s="206">
        <f t="shared" si="4"/>
        <v>41122</v>
      </c>
      <c r="M66" s="186">
        <f t="shared" si="5"/>
        <v>42216</v>
      </c>
      <c r="N66" s="187">
        <f t="shared" si="6"/>
        <v>166.63944444444445</v>
      </c>
      <c r="O66" s="188" t="str">
        <f t="shared" si="8"/>
        <v>T</v>
      </c>
      <c r="P66" s="189">
        <f t="shared" si="0"/>
        <v>0</v>
      </c>
      <c r="Q66" s="190">
        <f t="shared" si="7"/>
        <v>5999.02</v>
      </c>
      <c r="R66" s="207">
        <f t="shared" si="1"/>
        <v>5999.02</v>
      </c>
      <c r="S66" s="208">
        <f t="shared" si="2"/>
        <v>0</v>
      </c>
      <c r="T66" s="192">
        <f t="shared" si="3"/>
        <v>0</v>
      </c>
    </row>
    <row r="67" spans="1:20" ht="24.95" customHeight="1" x14ac:dyDescent="0.2">
      <c r="A67" s="179" t="s">
        <v>203</v>
      </c>
      <c r="B67" s="181"/>
      <c r="C67" s="181"/>
      <c r="D67" s="307" t="s">
        <v>514</v>
      </c>
      <c r="E67" s="182" t="s">
        <v>106</v>
      </c>
      <c r="F67" s="182" t="s">
        <v>755</v>
      </c>
      <c r="G67" s="182" t="s">
        <v>756</v>
      </c>
      <c r="H67" s="307" t="s">
        <v>757</v>
      </c>
      <c r="I67" s="183">
        <v>43704</v>
      </c>
      <c r="J67" s="209">
        <v>23950</v>
      </c>
      <c r="K67" s="180">
        <v>36</v>
      </c>
      <c r="L67" s="206">
        <f t="shared" si="4"/>
        <v>43678</v>
      </c>
      <c r="M67" s="186">
        <f t="shared" si="5"/>
        <v>44773</v>
      </c>
      <c r="N67" s="187">
        <f t="shared" si="6"/>
        <v>665.27777777777783</v>
      </c>
      <c r="O67" s="188" t="str">
        <f t="shared" si="8"/>
        <v>T</v>
      </c>
      <c r="P67" s="189">
        <f t="shared" si="0"/>
        <v>0</v>
      </c>
      <c r="Q67" s="190">
        <f t="shared" si="7"/>
        <v>23950</v>
      </c>
      <c r="R67" s="207">
        <f t="shared" si="1"/>
        <v>23950</v>
      </c>
      <c r="S67" s="208">
        <f t="shared" si="2"/>
        <v>0</v>
      </c>
      <c r="T67" s="192">
        <f t="shared" si="3"/>
        <v>0</v>
      </c>
    </row>
    <row r="68" spans="1:20" ht="24.95" customHeight="1" x14ac:dyDescent="0.2">
      <c r="A68" s="179" t="s">
        <v>204</v>
      </c>
      <c r="B68" s="181"/>
      <c r="C68" s="181"/>
      <c r="D68" s="307" t="s">
        <v>515</v>
      </c>
      <c r="E68" s="182" t="s">
        <v>106</v>
      </c>
      <c r="F68" s="182" t="s">
        <v>758</v>
      </c>
      <c r="G68" s="182" t="s">
        <v>759</v>
      </c>
      <c r="H68" s="307" t="s">
        <v>753</v>
      </c>
      <c r="I68" s="183">
        <v>43046</v>
      </c>
      <c r="J68" s="209">
        <v>27840</v>
      </c>
      <c r="K68" s="180">
        <v>36</v>
      </c>
      <c r="L68" s="206">
        <f t="shared" si="4"/>
        <v>43040</v>
      </c>
      <c r="M68" s="186">
        <f t="shared" si="5"/>
        <v>44135</v>
      </c>
      <c r="N68" s="187">
        <f t="shared" si="6"/>
        <v>773.33333333333337</v>
      </c>
      <c r="O68" s="188" t="str">
        <f t="shared" si="8"/>
        <v>T</v>
      </c>
      <c r="P68" s="189">
        <f t="shared" si="0"/>
        <v>0</v>
      </c>
      <c r="Q68" s="190">
        <f t="shared" si="7"/>
        <v>27840</v>
      </c>
      <c r="R68" s="207">
        <f t="shared" si="1"/>
        <v>27840</v>
      </c>
      <c r="S68" s="208">
        <f t="shared" si="2"/>
        <v>0</v>
      </c>
      <c r="T68" s="192">
        <f t="shared" si="3"/>
        <v>0</v>
      </c>
    </row>
    <row r="69" spans="1:20" ht="24.95" customHeight="1" x14ac:dyDescent="0.2">
      <c r="A69" s="179" t="s">
        <v>205</v>
      </c>
      <c r="B69" s="181"/>
      <c r="C69" s="181"/>
      <c r="D69" s="307" t="s">
        <v>516</v>
      </c>
      <c r="E69" s="182" t="s">
        <v>760</v>
      </c>
      <c r="F69" s="182" t="s">
        <v>761</v>
      </c>
      <c r="G69" s="182" t="s">
        <v>762</v>
      </c>
      <c r="H69" s="307" t="s">
        <v>753</v>
      </c>
      <c r="I69" s="183">
        <v>42806</v>
      </c>
      <c r="J69" s="209">
        <v>22332.19</v>
      </c>
      <c r="K69" s="180">
        <v>36</v>
      </c>
      <c r="L69" s="206">
        <f t="shared" si="4"/>
        <v>42795</v>
      </c>
      <c r="M69" s="186">
        <f t="shared" si="5"/>
        <v>43890</v>
      </c>
      <c r="N69" s="187">
        <f t="shared" si="6"/>
        <v>620.33861111111105</v>
      </c>
      <c r="O69" s="188" t="str">
        <f t="shared" si="8"/>
        <v>T</v>
      </c>
      <c r="P69" s="189">
        <f t="shared" si="0"/>
        <v>0</v>
      </c>
      <c r="Q69" s="190">
        <f t="shared" si="7"/>
        <v>22332.19</v>
      </c>
      <c r="R69" s="207">
        <f t="shared" si="1"/>
        <v>22332.19</v>
      </c>
      <c r="S69" s="208">
        <f t="shared" si="2"/>
        <v>0</v>
      </c>
      <c r="T69" s="192">
        <f t="shared" si="3"/>
        <v>0</v>
      </c>
    </row>
    <row r="70" spans="1:20" ht="24.95" customHeight="1" x14ac:dyDescent="0.2">
      <c r="A70" s="179" t="s">
        <v>206</v>
      </c>
      <c r="B70" s="181"/>
      <c r="C70" s="181"/>
      <c r="D70" s="307" t="s">
        <v>517</v>
      </c>
      <c r="E70" s="182" t="s">
        <v>137</v>
      </c>
      <c r="F70" s="182" t="s">
        <v>763</v>
      </c>
      <c r="G70" s="182" t="s">
        <v>764</v>
      </c>
      <c r="H70" s="307" t="s">
        <v>753</v>
      </c>
      <c r="I70" s="183">
        <v>42912</v>
      </c>
      <c r="J70" s="209">
        <v>18935.27</v>
      </c>
      <c r="K70" s="180">
        <v>36</v>
      </c>
      <c r="L70" s="206">
        <f t="shared" si="4"/>
        <v>42887</v>
      </c>
      <c r="M70" s="186">
        <f t="shared" si="5"/>
        <v>43982</v>
      </c>
      <c r="N70" s="187">
        <f t="shared" si="6"/>
        <v>525.97972222222222</v>
      </c>
      <c r="O70" s="188" t="str">
        <f t="shared" si="8"/>
        <v>T</v>
      </c>
      <c r="P70" s="189">
        <f t="shared" si="0"/>
        <v>0</v>
      </c>
      <c r="Q70" s="190">
        <f t="shared" si="7"/>
        <v>18935.27</v>
      </c>
      <c r="R70" s="207">
        <f t="shared" si="1"/>
        <v>18935.27</v>
      </c>
      <c r="S70" s="208">
        <f t="shared" si="2"/>
        <v>0</v>
      </c>
      <c r="T70" s="192">
        <f t="shared" si="3"/>
        <v>0</v>
      </c>
    </row>
    <row r="71" spans="1:20" ht="24.95" customHeight="1" x14ac:dyDescent="0.2">
      <c r="A71" s="179" t="s">
        <v>207</v>
      </c>
      <c r="B71" s="181"/>
      <c r="C71" s="181"/>
      <c r="D71" s="307" t="s">
        <v>129</v>
      </c>
      <c r="E71" s="182" t="s">
        <v>137</v>
      </c>
      <c r="F71" s="182" t="s">
        <v>765</v>
      </c>
      <c r="G71" s="182" t="s">
        <v>766</v>
      </c>
      <c r="H71" s="307" t="s">
        <v>753</v>
      </c>
      <c r="I71" s="183">
        <v>41932</v>
      </c>
      <c r="J71" s="209">
        <v>12501.97</v>
      </c>
      <c r="K71" s="180">
        <v>36</v>
      </c>
      <c r="L71" s="206">
        <f t="shared" si="4"/>
        <v>41913</v>
      </c>
      <c r="M71" s="186">
        <f t="shared" si="5"/>
        <v>43008</v>
      </c>
      <c r="N71" s="187">
        <f t="shared" si="6"/>
        <v>347.27694444444444</v>
      </c>
      <c r="O71" s="188" t="str">
        <f t="shared" si="8"/>
        <v>T</v>
      </c>
      <c r="P71" s="189">
        <f t="shared" ref="P71:P134" si="9">IF(ISNUMBER(O71),N71,0)</f>
        <v>0</v>
      </c>
      <c r="Q71" s="190">
        <f t="shared" ref="Q71:Q134" si="10">IF(O71="t",K71*N71,IF(ISNUMBER(O71),O71*N71,0))</f>
        <v>12501.97</v>
      </c>
      <c r="R71" s="207">
        <f t="shared" ref="R71:R134" si="11">+Q71+P71</f>
        <v>12501.97</v>
      </c>
      <c r="S71" s="208">
        <f t="shared" ref="S71:S134" si="12">+J71-R71</f>
        <v>0</v>
      </c>
      <c r="T71" s="192">
        <f t="shared" ref="T71:T134" si="13">IF(Q71=0,J71-P71-R71,J71-Q71-P71-S71)</f>
        <v>0</v>
      </c>
    </row>
    <row r="72" spans="1:20" ht="24.95" customHeight="1" x14ac:dyDescent="0.2">
      <c r="A72" s="179" t="s">
        <v>208</v>
      </c>
      <c r="B72" s="181"/>
      <c r="C72" s="181"/>
      <c r="D72" s="307" t="s">
        <v>518</v>
      </c>
      <c r="E72" s="182" t="s">
        <v>137</v>
      </c>
      <c r="F72" s="182" t="s">
        <v>767</v>
      </c>
      <c r="G72" s="182" t="s">
        <v>768</v>
      </c>
      <c r="H72" s="307" t="s">
        <v>753</v>
      </c>
      <c r="I72" s="183">
        <v>41772</v>
      </c>
      <c r="J72" s="209">
        <v>12494.36</v>
      </c>
      <c r="K72" s="180">
        <v>36</v>
      </c>
      <c r="L72" s="206">
        <f t="shared" ref="L72:L135" si="14">DATE(YEAR(I72),MONTH(I72),1)</f>
        <v>41760</v>
      </c>
      <c r="M72" s="186">
        <f t="shared" ref="M72:M135" si="15">EDATE(L72,K72)-1</f>
        <v>42855</v>
      </c>
      <c r="N72" s="187">
        <f t="shared" ref="N72:N135" si="16">+J72/K72</f>
        <v>347.06555555555559</v>
      </c>
      <c r="O72" s="188" t="str">
        <f t="shared" si="8"/>
        <v>T</v>
      </c>
      <c r="P72" s="189">
        <f t="shared" si="9"/>
        <v>0</v>
      </c>
      <c r="Q72" s="190">
        <f t="shared" si="10"/>
        <v>12494.36</v>
      </c>
      <c r="R72" s="207">
        <f t="shared" si="11"/>
        <v>12494.36</v>
      </c>
      <c r="S72" s="208">
        <f t="shared" si="12"/>
        <v>0</v>
      </c>
      <c r="T72" s="192">
        <f t="shared" si="13"/>
        <v>0</v>
      </c>
    </row>
    <row r="73" spans="1:20" ht="24.95" customHeight="1" x14ac:dyDescent="0.2">
      <c r="A73" s="179" t="s">
        <v>209</v>
      </c>
      <c r="B73" s="181"/>
      <c r="C73" s="181"/>
      <c r="D73" s="307" t="s">
        <v>519</v>
      </c>
      <c r="E73" s="182" t="s">
        <v>769</v>
      </c>
      <c r="F73" s="182" t="s">
        <v>770</v>
      </c>
      <c r="G73" s="182">
        <v>32001925</v>
      </c>
      <c r="H73" s="307" t="s">
        <v>753</v>
      </c>
      <c r="I73" s="183">
        <v>42996</v>
      </c>
      <c r="J73" s="209">
        <v>14307.45</v>
      </c>
      <c r="K73" s="180">
        <v>36</v>
      </c>
      <c r="L73" s="206">
        <f t="shared" si="14"/>
        <v>42979</v>
      </c>
      <c r="M73" s="186">
        <f t="shared" si="15"/>
        <v>44074</v>
      </c>
      <c r="N73" s="187">
        <f t="shared" si="16"/>
        <v>397.42916666666667</v>
      </c>
      <c r="O73" s="188" t="str">
        <f t="shared" si="8"/>
        <v>T</v>
      </c>
      <c r="P73" s="189">
        <f t="shared" si="9"/>
        <v>0</v>
      </c>
      <c r="Q73" s="190">
        <f t="shared" si="10"/>
        <v>14307.45</v>
      </c>
      <c r="R73" s="207">
        <f t="shared" si="11"/>
        <v>14307.45</v>
      </c>
      <c r="S73" s="208">
        <f t="shared" si="12"/>
        <v>0</v>
      </c>
      <c r="T73" s="192">
        <f t="shared" si="13"/>
        <v>0</v>
      </c>
    </row>
    <row r="74" spans="1:20" ht="24.95" customHeight="1" x14ac:dyDescent="0.2">
      <c r="A74" s="179" t="s">
        <v>210</v>
      </c>
      <c r="B74" s="181"/>
      <c r="C74" s="181"/>
      <c r="D74" s="307" t="s">
        <v>519</v>
      </c>
      <c r="E74" s="182" t="s">
        <v>769</v>
      </c>
      <c r="F74" s="182" t="s">
        <v>770</v>
      </c>
      <c r="G74" s="182">
        <v>30001589</v>
      </c>
      <c r="H74" s="307" t="s">
        <v>753</v>
      </c>
      <c r="I74" s="183">
        <v>42996</v>
      </c>
      <c r="J74" s="209">
        <v>14307.45</v>
      </c>
      <c r="K74" s="180">
        <v>36</v>
      </c>
      <c r="L74" s="206">
        <f t="shared" si="14"/>
        <v>42979</v>
      </c>
      <c r="M74" s="186">
        <f t="shared" si="15"/>
        <v>44074</v>
      </c>
      <c r="N74" s="187">
        <f t="shared" si="16"/>
        <v>397.42916666666667</v>
      </c>
      <c r="O74" s="188" t="str">
        <f t="shared" si="8"/>
        <v>T</v>
      </c>
      <c r="P74" s="189">
        <f t="shared" si="9"/>
        <v>0</v>
      </c>
      <c r="Q74" s="190">
        <f t="shared" si="10"/>
        <v>14307.45</v>
      </c>
      <c r="R74" s="207">
        <f t="shared" si="11"/>
        <v>14307.45</v>
      </c>
      <c r="S74" s="208">
        <f t="shared" si="12"/>
        <v>0</v>
      </c>
      <c r="T74" s="192">
        <f t="shared" si="13"/>
        <v>0</v>
      </c>
    </row>
    <row r="75" spans="1:20" ht="24.95" customHeight="1" x14ac:dyDescent="0.2">
      <c r="A75" s="179" t="s">
        <v>211</v>
      </c>
      <c r="B75" s="181"/>
      <c r="C75" s="181"/>
      <c r="D75" s="307" t="s">
        <v>519</v>
      </c>
      <c r="E75" s="182" t="s">
        <v>769</v>
      </c>
      <c r="F75" s="182" t="s">
        <v>770</v>
      </c>
      <c r="G75" s="182">
        <v>30001587</v>
      </c>
      <c r="H75" s="307" t="s">
        <v>753</v>
      </c>
      <c r="I75" s="183">
        <v>42996</v>
      </c>
      <c r="J75" s="209">
        <v>14307.45</v>
      </c>
      <c r="K75" s="180">
        <v>36</v>
      </c>
      <c r="L75" s="206">
        <f t="shared" si="14"/>
        <v>42979</v>
      </c>
      <c r="M75" s="186">
        <f t="shared" si="15"/>
        <v>44074</v>
      </c>
      <c r="N75" s="187">
        <f t="shared" si="16"/>
        <v>397.42916666666667</v>
      </c>
      <c r="O75" s="188" t="str">
        <f t="shared" si="8"/>
        <v>T</v>
      </c>
      <c r="P75" s="189">
        <f t="shared" si="9"/>
        <v>0</v>
      </c>
      <c r="Q75" s="190">
        <f t="shared" si="10"/>
        <v>14307.45</v>
      </c>
      <c r="R75" s="207">
        <f t="shared" si="11"/>
        <v>14307.45</v>
      </c>
      <c r="S75" s="208">
        <f t="shared" si="12"/>
        <v>0</v>
      </c>
      <c r="T75" s="192">
        <f t="shared" si="13"/>
        <v>0</v>
      </c>
    </row>
    <row r="76" spans="1:20" ht="24.95" customHeight="1" x14ac:dyDescent="0.2">
      <c r="A76" s="179" t="s">
        <v>212</v>
      </c>
      <c r="B76" s="181"/>
      <c r="C76" s="181"/>
      <c r="D76" s="307" t="s">
        <v>520</v>
      </c>
      <c r="E76" s="182" t="s">
        <v>696</v>
      </c>
      <c r="F76" s="182" t="s">
        <v>771</v>
      </c>
      <c r="G76" s="182" t="s">
        <v>772</v>
      </c>
      <c r="H76" s="307" t="s">
        <v>753</v>
      </c>
      <c r="I76" s="183">
        <v>42870</v>
      </c>
      <c r="J76" s="209">
        <v>3237.5</v>
      </c>
      <c r="K76" s="180">
        <v>36</v>
      </c>
      <c r="L76" s="206">
        <f t="shared" si="14"/>
        <v>42856</v>
      </c>
      <c r="M76" s="186">
        <f t="shared" si="15"/>
        <v>43951</v>
      </c>
      <c r="N76" s="187">
        <f t="shared" si="16"/>
        <v>89.930555555555557</v>
      </c>
      <c r="O76" s="188" t="str">
        <f t="shared" si="8"/>
        <v>T</v>
      </c>
      <c r="P76" s="189">
        <f t="shared" si="9"/>
        <v>0</v>
      </c>
      <c r="Q76" s="190">
        <f t="shared" si="10"/>
        <v>3237.5</v>
      </c>
      <c r="R76" s="207">
        <f t="shared" si="11"/>
        <v>3237.5</v>
      </c>
      <c r="S76" s="208">
        <f t="shared" si="12"/>
        <v>0</v>
      </c>
      <c r="T76" s="192">
        <f t="shared" si="13"/>
        <v>0</v>
      </c>
    </row>
    <row r="77" spans="1:20" ht="24.95" customHeight="1" x14ac:dyDescent="0.2">
      <c r="A77" s="179" t="s">
        <v>213</v>
      </c>
      <c r="B77" s="181"/>
      <c r="C77" s="181"/>
      <c r="D77" s="307" t="s">
        <v>521</v>
      </c>
      <c r="E77" s="182" t="s">
        <v>703</v>
      </c>
      <c r="F77" s="182" t="s">
        <v>712</v>
      </c>
      <c r="G77" s="182">
        <v>5865016</v>
      </c>
      <c r="H77" s="307" t="s">
        <v>753</v>
      </c>
      <c r="I77" s="183">
        <v>42730</v>
      </c>
      <c r="J77" s="209">
        <v>3316.09</v>
      </c>
      <c r="K77" s="180">
        <v>36</v>
      </c>
      <c r="L77" s="206">
        <f t="shared" si="14"/>
        <v>42705</v>
      </c>
      <c r="M77" s="186">
        <f t="shared" si="15"/>
        <v>43799</v>
      </c>
      <c r="N77" s="187">
        <f t="shared" si="16"/>
        <v>92.113611111111112</v>
      </c>
      <c r="O77" s="188" t="str">
        <f t="shared" si="8"/>
        <v>T</v>
      </c>
      <c r="P77" s="189">
        <f t="shared" si="9"/>
        <v>0</v>
      </c>
      <c r="Q77" s="190">
        <f t="shared" si="10"/>
        <v>3316.09</v>
      </c>
      <c r="R77" s="207">
        <f t="shared" si="11"/>
        <v>3316.09</v>
      </c>
      <c r="S77" s="208">
        <f t="shared" si="12"/>
        <v>0</v>
      </c>
      <c r="T77" s="192">
        <f t="shared" si="13"/>
        <v>0</v>
      </c>
    </row>
    <row r="78" spans="1:20" ht="24.95" customHeight="1" x14ac:dyDescent="0.2">
      <c r="A78" s="179" t="s">
        <v>214</v>
      </c>
      <c r="B78" s="181"/>
      <c r="C78" s="181"/>
      <c r="D78" s="307" t="s">
        <v>504</v>
      </c>
      <c r="E78" s="182" t="s">
        <v>703</v>
      </c>
      <c r="F78" s="182" t="s">
        <v>712</v>
      </c>
      <c r="G78" s="182">
        <v>5865017</v>
      </c>
      <c r="H78" s="307" t="s">
        <v>753</v>
      </c>
      <c r="I78" s="183">
        <v>42730</v>
      </c>
      <c r="J78" s="209">
        <v>3316.09</v>
      </c>
      <c r="K78" s="180">
        <v>36</v>
      </c>
      <c r="L78" s="206">
        <f t="shared" si="14"/>
        <v>42705</v>
      </c>
      <c r="M78" s="186">
        <f t="shared" si="15"/>
        <v>43799</v>
      </c>
      <c r="N78" s="187">
        <f t="shared" si="16"/>
        <v>92.113611111111112</v>
      </c>
      <c r="O78" s="188" t="str">
        <f t="shared" si="8"/>
        <v>T</v>
      </c>
      <c r="P78" s="189">
        <f t="shared" si="9"/>
        <v>0</v>
      </c>
      <c r="Q78" s="190">
        <f t="shared" si="10"/>
        <v>3316.09</v>
      </c>
      <c r="R78" s="207">
        <f t="shared" si="11"/>
        <v>3316.09</v>
      </c>
      <c r="S78" s="208">
        <f t="shared" si="12"/>
        <v>0</v>
      </c>
      <c r="T78" s="192">
        <f t="shared" si="13"/>
        <v>0</v>
      </c>
    </row>
    <row r="79" spans="1:20" ht="24.95" customHeight="1" x14ac:dyDescent="0.2">
      <c r="A79" s="179" t="s">
        <v>215</v>
      </c>
      <c r="B79" s="181"/>
      <c r="C79" s="181"/>
      <c r="D79" s="307" t="s">
        <v>508</v>
      </c>
      <c r="E79" s="182" t="s">
        <v>745</v>
      </c>
      <c r="F79" s="182">
        <v>4225</v>
      </c>
      <c r="G79" s="182" t="s">
        <v>706</v>
      </c>
      <c r="H79" s="307" t="s">
        <v>753</v>
      </c>
      <c r="I79" s="183">
        <v>41121</v>
      </c>
      <c r="J79" s="209">
        <v>2699</v>
      </c>
      <c r="K79" s="180">
        <v>120</v>
      </c>
      <c r="L79" s="206">
        <f t="shared" si="14"/>
        <v>41091</v>
      </c>
      <c r="M79" s="186">
        <f t="shared" si="15"/>
        <v>44742</v>
      </c>
      <c r="N79" s="187">
        <f t="shared" si="16"/>
        <v>22.491666666666667</v>
      </c>
      <c r="O79" s="188" t="str">
        <f t="shared" si="8"/>
        <v>T</v>
      </c>
      <c r="P79" s="189">
        <f t="shared" si="9"/>
        <v>0</v>
      </c>
      <c r="Q79" s="190">
        <f t="shared" si="10"/>
        <v>2699</v>
      </c>
      <c r="R79" s="207">
        <f t="shared" si="11"/>
        <v>2699</v>
      </c>
      <c r="S79" s="208">
        <f t="shared" si="12"/>
        <v>0</v>
      </c>
      <c r="T79" s="192">
        <f t="shared" si="13"/>
        <v>0</v>
      </c>
    </row>
    <row r="80" spans="1:20" ht="24.95" customHeight="1" x14ac:dyDescent="0.2">
      <c r="A80" s="179" t="s">
        <v>216</v>
      </c>
      <c r="B80" s="181"/>
      <c r="C80" s="181"/>
      <c r="D80" s="307" t="s">
        <v>522</v>
      </c>
      <c r="E80" s="182" t="s">
        <v>744</v>
      </c>
      <c r="F80" s="182" t="s">
        <v>744</v>
      </c>
      <c r="G80" s="182" t="s">
        <v>744</v>
      </c>
      <c r="H80" s="307" t="s">
        <v>753</v>
      </c>
      <c r="I80" s="183">
        <v>41941</v>
      </c>
      <c r="J80" s="209">
        <v>2435.42</v>
      </c>
      <c r="K80" s="180">
        <v>120</v>
      </c>
      <c r="L80" s="206">
        <f t="shared" si="14"/>
        <v>41913</v>
      </c>
      <c r="M80" s="186">
        <f t="shared" si="15"/>
        <v>45565</v>
      </c>
      <c r="N80" s="187">
        <f t="shared" si="16"/>
        <v>20.295166666666667</v>
      </c>
      <c r="O80" s="188" t="str">
        <f t="shared" ref="O80:O143" si="17">IF($S$3&lt;L80,"N",IF($S$3&gt;M80,"T",DATEDIF(L80,$S$3,"m")))</f>
        <v>T</v>
      </c>
      <c r="P80" s="189">
        <f t="shared" si="9"/>
        <v>0</v>
      </c>
      <c r="Q80" s="190">
        <f t="shared" si="10"/>
        <v>2435.42</v>
      </c>
      <c r="R80" s="207">
        <f t="shared" si="11"/>
        <v>2435.42</v>
      </c>
      <c r="S80" s="208">
        <f t="shared" si="12"/>
        <v>0</v>
      </c>
      <c r="T80" s="192">
        <f t="shared" si="13"/>
        <v>0</v>
      </c>
    </row>
    <row r="81" spans="1:20" ht="24.95" customHeight="1" x14ac:dyDescent="0.2">
      <c r="A81" s="179" t="s">
        <v>217</v>
      </c>
      <c r="B81" s="181"/>
      <c r="C81" s="181"/>
      <c r="D81" s="307" t="s">
        <v>523</v>
      </c>
      <c r="E81" s="182" t="s">
        <v>138</v>
      </c>
      <c r="F81" s="182" t="s">
        <v>773</v>
      </c>
      <c r="G81" s="182" t="s">
        <v>774</v>
      </c>
      <c r="H81" s="307" t="s">
        <v>753</v>
      </c>
      <c r="I81" s="183">
        <v>43504</v>
      </c>
      <c r="J81" s="209">
        <v>6326</v>
      </c>
      <c r="K81" s="180">
        <v>36</v>
      </c>
      <c r="L81" s="206">
        <f t="shared" si="14"/>
        <v>43497</v>
      </c>
      <c r="M81" s="186">
        <f t="shared" si="15"/>
        <v>44592</v>
      </c>
      <c r="N81" s="187">
        <f t="shared" si="16"/>
        <v>175.72222222222223</v>
      </c>
      <c r="O81" s="188" t="str">
        <f t="shared" si="17"/>
        <v>T</v>
      </c>
      <c r="P81" s="189">
        <f t="shared" si="9"/>
        <v>0</v>
      </c>
      <c r="Q81" s="190">
        <f t="shared" si="10"/>
        <v>6326</v>
      </c>
      <c r="R81" s="207">
        <f t="shared" si="11"/>
        <v>6326</v>
      </c>
      <c r="S81" s="208">
        <f t="shared" si="12"/>
        <v>0</v>
      </c>
      <c r="T81" s="192">
        <f t="shared" si="13"/>
        <v>0</v>
      </c>
    </row>
    <row r="82" spans="1:20" ht="24.95" customHeight="1" x14ac:dyDescent="0.2">
      <c r="A82" s="179" t="s">
        <v>218</v>
      </c>
      <c r="B82" s="181"/>
      <c r="C82" s="181"/>
      <c r="D82" s="307" t="s">
        <v>519</v>
      </c>
      <c r="E82" s="182" t="s">
        <v>769</v>
      </c>
      <c r="F82" s="182" t="s">
        <v>770</v>
      </c>
      <c r="G82" s="182">
        <v>32001830</v>
      </c>
      <c r="H82" s="307" t="s">
        <v>753</v>
      </c>
      <c r="I82" s="183">
        <v>42996</v>
      </c>
      <c r="J82" s="209">
        <v>14307.45</v>
      </c>
      <c r="K82" s="180">
        <v>36</v>
      </c>
      <c r="L82" s="206">
        <f t="shared" si="14"/>
        <v>42979</v>
      </c>
      <c r="M82" s="186">
        <f t="shared" si="15"/>
        <v>44074</v>
      </c>
      <c r="N82" s="187">
        <f t="shared" si="16"/>
        <v>397.42916666666667</v>
      </c>
      <c r="O82" s="188" t="str">
        <f t="shared" si="17"/>
        <v>T</v>
      </c>
      <c r="P82" s="189">
        <f t="shared" si="9"/>
        <v>0</v>
      </c>
      <c r="Q82" s="190">
        <f t="shared" si="10"/>
        <v>14307.45</v>
      </c>
      <c r="R82" s="207">
        <f t="shared" si="11"/>
        <v>14307.45</v>
      </c>
      <c r="S82" s="208">
        <f t="shared" si="12"/>
        <v>0</v>
      </c>
      <c r="T82" s="192">
        <f t="shared" si="13"/>
        <v>0</v>
      </c>
    </row>
    <row r="83" spans="1:20" ht="24.95" customHeight="1" x14ac:dyDescent="0.2">
      <c r="A83" s="179" t="s">
        <v>219</v>
      </c>
      <c r="B83" s="181"/>
      <c r="C83" s="181"/>
      <c r="D83" s="307" t="s">
        <v>519</v>
      </c>
      <c r="E83" s="182" t="s">
        <v>769</v>
      </c>
      <c r="F83" s="182" t="s">
        <v>770</v>
      </c>
      <c r="G83" s="182">
        <v>30000535</v>
      </c>
      <c r="H83" s="307" t="s">
        <v>753</v>
      </c>
      <c r="I83" s="183">
        <v>42996</v>
      </c>
      <c r="J83" s="209">
        <v>14307.45</v>
      </c>
      <c r="K83" s="180">
        <v>36</v>
      </c>
      <c r="L83" s="206">
        <f t="shared" si="14"/>
        <v>42979</v>
      </c>
      <c r="M83" s="186">
        <f t="shared" si="15"/>
        <v>44074</v>
      </c>
      <c r="N83" s="187">
        <f t="shared" si="16"/>
        <v>397.42916666666667</v>
      </c>
      <c r="O83" s="188" t="str">
        <f t="shared" si="17"/>
        <v>T</v>
      </c>
      <c r="P83" s="189">
        <f t="shared" si="9"/>
        <v>0</v>
      </c>
      <c r="Q83" s="190">
        <f t="shared" si="10"/>
        <v>14307.45</v>
      </c>
      <c r="R83" s="207">
        <f t="shared" si="11"/>
        <v>14307.45</v>
      </c>
      <c r="S83" s="208">
        <f t="shared" si="12"/>
        <v>0</v>
      </c>
      <c r="T83" s="192">
        <f t="shared" si="13"/>
        <v>0</v>
      </c>
    </row>
    <row r="84" spans="1:20" ht="24.95" customHeight="1" x14ac:dyDescent="0.2">
      <c r="A84" s="179" t="s">
        <v>220</v>
      </c>
      <c r="B84" s="181"/>
      <c r="C84" s="181"/>
      <c r="D84" s="307" t="s">
        <v>519</v>
      </c>
      <c r="E84" s="182" t="s">
        <v>769</v>
      </c>
      <c r="F84" s="182" t="s">
        <v>770</v>
      </c>
      <c r="G84" s="182">
        <v>31002276</v>
      </c>
      <c r="H84" s="307" t="s">
        <v>753</v>
      </c>
      <c r="I84" s="183">
        <v>42996</v>
      </c>
      <c r="J84" s="209">
        <v>14307.45</v>
      </c>
      <c r="K84" s="180">
        <v>36</v>
      </c>
      <c r="L84" s="206">
        <f t="shared" si="14"/>
        <v>42979</v>
      </c>
      <c r="M84" s="186">
        <f t="shared" si="15"/>
        <v>44074</v>
      </c>
      <c r="N84" s="187">
        <f t="shared" si="16"/>
        <v>397.42916666666667</v>
      </c>
      <c r="O84" s="188" t="str">
        <f t="shared" si="17"/>
        <v>T</v>
      </c>
      <c r="P84" s="189">
        <f t="shared" si="9"/>
        <v>0</v>
      </c>
      <c r="Q84" s="190">
        <f t="shared" si="10"/>
        <v>14307.45</v>
      </c>
      <c r="R84" s="207">
        <f t="shared" si="11"/>
        <v>14307.45</v>
      </c>
      <c r="S84" s="208">
        <f t="shared" si="12"/>
        <v>0</v>
      </c>
      <c r="T84" s="192">
        <f t="shared" si="13"/>
        <v>0</v>
      </c>
    </row>
    <row r="85" spans="1:20" ht="24.95" customHeight="1" x14ac:dyDescent="0.2">
      <c r="A85" s="179" t="s">
        <v>221</v>
      </c>
      <c r="B85" s="181"/>
      <c r="C85" s="181"/>
      <c r="D85" s="307" t="s">
        <v>524</v>
      </c>
      <c r="E85" s="182" t="s">
        <v>746</v>
      </c>
      <c r="F85" s="182" t="s">
        <v>775</v>
      </c>
      <c r="G85" s="182" t="s">
        <v>776</v>
      </c>
      <c r="H85" s="307" t="s">
        <v>753</v>
      </c>
      <c r="I85" s="183">
        <v>42138</v>
      </c>
      <c r="J85" s="209">
        <v>5278</v>
      </c>
      <c r="K85" s="180">
        <v>36</v>
      </c>
      <c r="L85" s="206">
        <f t="shared" si="14"/>
        <v>42125</v>
      </c>
      <c r="M85" s="186">
        <f t="shared" si="15"/>
        <v>43220</v>
      </c>
      <c r="N85" s="187">
        <f t="shared" si="16"/>
        <v>146.61111111111111</v>
      </c>
      <c r="O85" s="188" t="str">
        <f t="shared" si="17"/>
        <v>T</v>
      </c>
      <c r="P85" s="189">
        <f t="shared" si="9"/>
        <v>0</v>
      </c>
      <c r="Q85" s="190">
        <f t="shared" si="10"/>
        <v>5278</v>
      </c>
      <c r="R85" s="207">
        <f t="shared" si="11"/>
        <v>5278</v>
      </c>
      <c r="S85" s="208">
        <f t="shared" si="12"/>
        <v>0</v>
      </c>
      <c r="T85" s="192">
        <f t="shared" si="13"/>
        <v>0</v>
      </c>
    </row>
    <row r="86" spans="1:20" ht="24.95" customHeight="1" x14ac:dyDescent="0.2">
      <c r="A86" s="179" t="s">
        <v>222</v>
      </c>
      <c r="B86" s="181"/>
      <c r="C86" s="181"/>
      <c r="D86" s="307" t="s">
        <v>525</v>
      </c>
      <c r="E86" s="182" t="s">
        <v>141</v>
      </c>
      <c r="F86" s="182" t="s">
        <v>141</v>
      </c>
      <c r="G86" s="182" t="s">
        <v>146</v>
      </c>
      <c r="H86" s="307" t="s">
        <v>753</v>
      </c>
      <c r="I86" s="183">
        <v>42053</v>
      </c>
      <c r="J86" s="209">
        <v>3770</v>
      </c>
      <c r="K86" s="180">
        <v>120</v>
      </c>
      <c r="L86" s="206">
        <f t="shared" si="14"/>
        <v>42036</v>
      </c>
      <c r="M86" s="186">
        <f t="shared" si="15"/>
        <v>45688</v>
      </c>
      <c r="N86" s="187">
        <f t="shared" si="16"/>
        <v>31.416666666666668</v>
      </c>
      <c r="O86" s="188" t="str">
        <f t="shared" si="17"/>
        <v>T</v>
      </c>
      <c r="P86" s="189">
        <f t="shared" si="9"/>
        <v>0</v>
      </c>
      <c r="Q86" s="190">
        <f t="shared" si="10"/>
        <v>3770</v>
      </c>
      <c r="R86" s="207">
        <f t="shared" si="11"/>
        <v>3770</v>
      </c>
      <c r="S86" s="208">
        <f t="shared" si="12"/>
        <v>0</v>
      </c>
      <c r="T86" s="192">
        <f t="shared" si="13"/>
        <v>0</v>
      </c>
    </row>
    <row r="87" spans="1:20" ht="24.95" customHeight="1" x14ac:dyDescent="0.2">
      <c r="A87" s="179" t="s">
        <v>223</v>
      </c>
      <c r="B87" s="181"/>
      <c r="C87" s="181"/>
      <c r="D87" s="307" t="s">
        <v>526</v>
      </c>
      <c r="E87" s="182" t="s">
        <v>141</v>
      </c>
      <c r="F87" s="182" t="s">
        <v>141</v>
      </c>
      <c r="G87" s="182" t="s">
        <v>146</v>
      </c>
      <c r="H87" s="307" t="s">
        <v>753</v>
      </c>
      <c r="I87" s="183">
        <v>41940</v>
      </c>
      <c r="J87" s="209">
        <v>3762</v>
      </c>
      <c r="K87" s="180">
        <v>120</v>
      </c>
      <c r="L87" s="206">
        <f t="shared" si="14"/>
        <v>41913</v>
      </c>
      <c r="M87" s="186">
        <f t="shared" si="15"/>
        <v>45565</v>
      </c>
      <c r="N87" s="187">
        <f t="shared" si="16"/>
        <v>31.35</v>
      </c>
      <c r="O87" s="188" t="str">
        <f t="shared" si="17"/>
        <v>T</v>
      </c>
      <c r="P87" s="189">
        <f t="shared" si="9"/>
        <v>0</v>
      </c>
      <c r="Q87" s="190">
        <f t="shared" si="10"/>
        <v>3762</v>
      </c>
      <c r="R87" s="207">
        <f t="shared" si="11"/>
        <v>3762</v>
      </c>
      <c r="S87" s="208">
        <f t="shared" si="12"/>
        <v>0</v>
      </c>
      <c r="T87" s="192">
        <f t="shared" si="13"/>
        <v>0</v>
      </c>
    </row>
    <row r="88" spans="1:20" ht="24.95" customHeight="1" x14ac:dyDescent="0.2">
      <c r="A88" s="179" t="s">
        <v>224</v>
      </c>
      <c r="B88" s="181"/>
      <c r="C88" s="181"/>
      <c r="D88" s="307" t="s">
        <v>136</v>
      </c>
      <c r="E88" s="182" t="s">
        <v>141</v>
      </c>
      <c r="F88" s="182" t="s">
        <v>141</v>
      </c>
      <c r="G88" s="182" t="s">
        <v>146</v>
      </c>
      <c r="H88" s="307" t="s">
        <v>753</v>
      </c>
      <c r="I88" s="183">
        <v>41309</v>
      </c>
      <c r="J88" s="209">
        <v>2650</v>
      </c>
      <c r="K88" s="180">
        <v>120</v>
      </c>
      <c r="L88" s="206">
        <f t="shared" si="14"/>
        <v>41306</v>
      </c>
      <c r="M88" s="186">
        <f t="shared" si="15"/>
        <v>44957</v>
      </c>
      <c r="N88" s="187">
        <f t="shared" si="16"/>
        <v>22.083333333333332</v>
      </c>
      <c r="O88" s="188" t="str">
        <f t="shared" si="17"/>
        <v>T</v>
      </c>
      <c r="P88" s="189">
        <f t="shared" si="9"/>
        <v>0</v>
      </c>
      <c r="Q88" s="190">
        <f t="shared" si="10"/>
        <v>2650</v>
      </c>
      <c r="R88" s="207">
        <f t="shared" si="11"/>
        <v>2650</v>
      </c>
      <c r="S88" s="208">
        <f t="shared" si="12"/>
        <v>0</v>
      </c>
      <c r="T88" s="192">
        <f t="shared" si="13"/>
        <v>0</v>
      </c>
    </row>
    <row r="89" spans="1:20" ht="24.95" customHeight="1" x14ac:dyDescent="0.2">
      <c r="A89" s="179" t="s">
        <v>225</v>
      </c>
      <c r="B89" s="181"/>
      <c r="C89" s="181"/>
      <c r="D89" s="307" t="s">
        <v>527</v>
      </c>
      <c r="E89" s="182" t="s">
        <v>141</v>
      </c>
      <c r="F89" s="182" t="s">
        <v>141</v>
      </c>
      <c r="G89" s="182" t="s">
        <v>146</v>
      </c>
      <c r="H89" s="307" t="s">
        <v>753</v>
      </c>
      <c r="I89" s="183">
        <v>43311</v>
      </c>
      <c r="J89" s="209">
        <v>19500</v>
      </c>
      <c r="K89" s="180">
        <v>60</v>
      </c>
      <c r="L89" s="206">
        <f t="shared" si="14"/>
        <v>43282</v>
      </c>
      <c r="M89" s="186">
        <f t="shared" si="15"/>
        <v>45107</v>
      </c>
      <c r="N89" s="187">
        <f t="shared" si="16"/>
        <v>325</v>
      </c>
      <c r="O89" s="188" t="str">
        <f t="shared" si="17"/>
        <v>T</v>
      </c>
      <c r="P89" s="189">
        <f t="shared" si="9"/>
        <v>0</v>
      </c>
      <c r="Q89" s="190">
        <f t="shared" si="10"/>
        <v>19500</v>
      </c>
      <c r="R89" s="207">
        <f t="shared" si="11"/>
        <v>19500</v>
      </c>
      <c r="S89" s="208">
        <f t="shared" si="12"/>
        <v>0</v>
      </c>
      <c r="T89" s="192">
        <f t="shared" si="13"/>
        <v>0</v>
      </c>
    </row>
    <row r="90" spans="1:20" ht="24.95" customHeight="1" x14ac:dyDescent="0.2">
      <c r="A90" s="179" t="s">
        <v>226</v>
      </c>
      <c r="B90" s="181"/>
      <c r="C90" s="181"/>
      <c r="D90" s="307" t="s">
        <v>528</v>
      </c>
      <c r="E90" s="182" t="s">
        <v>106</v>
      </c>
      <c r="F90" s="182" t="s">
        <v>758</v>
      </c>
      <c r="G90" s="182" t="s">
        <v>777</v>
      </c>
      <c r="H90" s="307" t="s">
        <v>778</v>
      </c>
      <c r="I90" s="183">
        <v>43046</v>
      </c>
      <c r="J90" s="209">
        <v>27840</v>
      </c>
      <c r="K90" s="180">
        <v>36</v>
      </c>
      <c r="L90" s="206">
        <f t="shared" si="14"/>
        <v>43040</v>
      </c>
      <c r="M90" s="186">
        <f t="shared" si="15"/>
        <v>44135</v>
      </c>
      <c r="N90" s="187">
        <f t="shared" si="16"/>
        <v>773.33333333333337</v>
      </c>
      <c r="O90" s="188" t="str">
        <f t="shared" si="17"/>
        <v>T</v>
      </c>
      <c r="P90" s="189">
        <f t="shared" si="9"/>
        <v>0</v>
      </c>
      <c r="Q90" s="190">
        <f t="shared" si="10"/>
        <v>27840</v>
      </c>
      <c r="R90" s="207">
        <f t="shared" si="11"/>
        <v>27840</v>
      </c>
      <c r="S90" s="208">
        <f t="shared" si="12"/>
        <v>0</v>
      </c>
      <c r="T90" s="192">
        <f t="shared" si="13"/>
        <v>0</v>
      </c>
    </row>
    <row r="91" spans="1:20" ht="24.95" customHeight="1" x14ac:dyDescent="0.2">
      <c r="A91" s="179" t="s">
        <v>227</v>
      </c>
      <c r="B91" s="181"/>
      <c r="C91" s="181"/>
      <c r="D91" s="307" t="s">
        <v>529</v>
      </c>
      <c r="E91" s="182" t="s">
        <v>141</v>
      </c>
      <c r="F91" s="182" t="s">
        <v>141</v>
      </c>
      <c r="G91" s="182" t="s">
        <v>146</v>
      </c>
      <c r="H91" s="307" t="s">
        <v>778</v>
      </c>
      <c r="I91" s="183">
        <v>39071</v>
      </c>
      <c r="J91" s="209">
        <v>3440</v>
      </c>
      <c r="K91" s="180">
        <v>120</v>
      </c>
      <c r="L91" s="206">
        <f t="shared" si="14"/>
        <v>39052</v>
      </c>
      <c r="M91" s="186">
        <f t="shared" si="15"/>
        <v>42704</v>
      </c>
      <c r="N91" s="187">
        <f t="shared" si="16"/>
        <v>28.666666666666668</v>
      </c>
      <c r="O91" s="188" t="str">
        <f t="shared" si="17"/>
        <v>T</v>
      </c>
      <c r="P91" s="189">
        <f t="shared" si="9"/>
        <v>0</v>
      </c>
      <c r="Q91" s="190">
        <f t="shared" si="10"/>
        <v>3440</v>
      </c>
      <c r="R91" s="207">
        <f t="shared" si="11"/>
        <v>3440</v>
      </c>
      <c r="S91" s="208">
        <f t="shared" si="12"/>
        <v>0</v>
      </c>
      <c r="T91" s="192">
        <f t="shared" si="13"/>
        <v>0</v>
      </c>
    </row>
    <row r="92" spans="1:20" ht="24.95" customHeight="1" x14ac:dyDescent="0.2">
      <c r="A92" s="179" t="s">
        <v>228</v>
      </c>
      <c r="B92" s="181"/>
      <c r="C92" s="181"/>
      <c r="D92" s="307" t="s">
        <v>530</v>
      </c>
      <c r="E92" s="182" t="s">
        <v>750</v>
      </c>
      <c r="F92" s="182">
        <v>2328</v>
      </c>
      <c r="G92" s="182" t="s">
        <v>706</v>
      </c>
      <c r="H92" s="307" t="s">
        <v>778</v>
      </c>
      <c r="I92" s="183">
        <v>41121</v>
      </c>
      <c r="J92" s="209">
        <v>6599</v>
      </c>
      <c r="K92" s="180">
        <v>120</v>
      </c>
      <c r="L92" s="206">
        <f t="shared" si="14"/>
        <v>41091</v>
      </c>
      <c r="M92" s="186">
        <f t="shared" si="15"/>
        <v>44742</v>
      </c>
      <c r="N92" s="187">
        <f t="shared" si="16"/>
        <v>54.991666666666667</v>
      </c>
      <c r="O92" s="188" t="str">
        <f t="shared" si="17"/>
        <v>T</v>
      </c>
      <c r="P92" s="189">
        <f t="shared" si="9"/>
        <v>0</v>
      </c>
      <c r="Q92" s="190">
        <f t="shared" si="10"/>
        <v>6599</v>
      </c>
      <c r="R92" s="207">
        <f t="shared" si="11"/>
        <v>6599</v>
      </c>
      <c r="S92" s="208">
        <f t="shared" si="12"/>
        <v>0</v>
      </c>
      <c r="T92" s="192">
        <f t="shared" si="13"/>
        <v>0</v>
      </c>
    </row>
    <row r="93" spans="1:20" ht="24.95" customHeight="1" x14ac:dyDescent="0.2">
      <c r="A93" s="179" t="s">
        <v>229</v>
      </c>
      <c r="B93" s="181"/>
      <c r="C93" s="181"/>
      <c r="D93" s="307" t="s">
        <v>531</v>
      </c>
      <c r="E93" s="182" t="s">
        <v>138</v>
      </c>
      <c r="F93" s="182" t="s">
        <v>779</v>
      </c>
      <c r="G93" s="182" t="s">
        <v>780</v>
      </c>
      <c r="H93" s="307" t="s">
        <v>778</v>
      </c>
      <c r="I93" s="183">
        <v>42084</v>
      </c>
      <c r="J93" s="209">
        <v>4048.4</v>
      </c>
      <c r="K93" s="180">
        <v>36</v>
      </c>
      <c r="L93" s="206">
        <f t="shared" si="14"/>
        <v>42064</v>
      </c>
      <c r="M93" s="186">
        <f t="shared" si="15"/>
        <v>43159</v>
      </c>
      <c r="N93" s="187">
        <f t="shared" si="16"/>
        <v>112.45555555555556</v>
      </c>
      <c r="O93" s="188" t="str">
        <f t="shared" si="17"/>
        <v>T</v>
      </c>
      <c r="P93" s="189">
        <f t="shared" si="9"/>
        <v>0</v>
      </c>
      <c r="Q93" s="190">
        <f t="shared" si="10"/>
        <v>4048.4</v>
      </c>
      <c r="R93" s="207">
        <f t="shared" si="11"/>
        <v>4048.4</v>
      </c>
      <c r="S93" s="208">
        <f t="shared" si="12"/>
        <v>0</v>
      </c>
      <c r="T93" s="192">
        <f t="shared" si="13"/>
        <v>0</v>
      </c>
    </row>
    <row r="94" spans="1:20" ht="24.95" customHeight="1" x14ac:dyDescent="0.2">
      <c r="A94" s="179" t="s">
        <v>230</v>
      </c>
      <c r="B94" s="181"/>
      <c r="C94" s="181"/>
      <c r="D94" s="307" t="s">
        <v>532</v>
      </c>
      <c r="E94" s="182" t="s">
        <v>141</v>
      </c>
      <c r="F94" s="182" t="s">
        <v>141</v>
      </c>
      <c r="G94" s="182" t="s">
        <v>146</v>
      </c>
      <c r="H94" s="307" t="s">
        <v>778</v>
      </c>
      <c r="I94" s="183">
        <v>42891</v>
      </c>
      <c r="J94" s="209">
        <v>3000</v>
      </c>
      <c r="K94" s="180">
        <v>120</v>
      </c>
      <c r="L94" s="206">
        <f t="shared" si="14"/>
        <v>42887</v>
      </c>
      <c r="M94" s="186">
        <f t="shared" si="15"/>
        <v>46538</v>
      </c>
      <c r="N94" s="187">
        <f t="shared" si="16"/>
        <v>25</v>
      </c>
      <c r="O94" s="188" t="str">
        <f t="shared" si="17"/>
        <v>T</v>
      </c>
      <c r="P94" s="189">
        <f t="shared" si="9"/>
        <v>0</v>
      </c>
      <c r="Q94" s="190">
        <f t="shared" si="10"/>
        <v>3000</v>
      </c>
      <c r="R94" s="207">
        <f t="shared" si="11"/>
        <v>3000</v>
      </c>
      <c r="S94" s="208">
        <f t="shared" si="12"/>
        <v>0</v>
      </c>
      <c r="T94" s="192">
        <f t="shared" si="13"/>
        <v>0</v>
      </c>
    </row>
    <row r="95" spans="1:20" ht="24.95" customHeight="1" x14ac:dyDescent="0.2">
      <c r="A95" s="179" t="s">
        <v>231</v>
      </c>
      <c r="B95" s="181"/>
      <c r="C95" s="181"/>
      <c r="D95" s="307" t="s">
        <v>533</v>
      </c>
      <c r="E95" s="182" t="s">
        <v>781</v>
      </c>
      <c r="F95" s="182" t="s">
        <v>782</v>
      </c>
      <c r="G95" s="182" t="s">
        <v>783</v>
      </c>
      <c r="H95" s="307" t="s">
        <v>778</v>
      </c>
      <c r="I95" s="183">
        <v>43272</v>
      </c>
      <c r="J95" s="209">
        <v>14999</v>
      </c>
      <c r="K95" s="180">
        <v>36</v>
      </c>
      <c r="L95" s="206">
        <f t="shared" si="14"/>
        <v>43252</v>
      </c>
      <c r="M95" s="186">
        <f t="shared" si="15"/>
        <v>44347</v>
      </c>
      <c r="N95" s="187">
        <f t="shared" si="16"/>
        <v>416.63888888888891</v>
      </c>
      <c r="O95" s="188" t="str">
        <f t="shared" si="17"/>
        <v>T</v>
      </c>
      <c r="P95" s="189">
        <f t="shared" si="9"/>
        <v>0</v>
      </c>
      <c r="Q95" s="190">
        <f t="shared" si="10"/>
        <v>14999</v>
      </c>
      <c r="R95" s="207">
        <f t="shared" si="11"/>
        <v>14999</v>
      </c>
      <c r="S95" s="208">
        <f t="shared" si="12"/>
        <v>0</v>
      </c>
      <c r="T95" s="192">
        <f t="shared" si="13"/>
        <v>0</v>
      </c>
    </row>
    <row r="96" spans="1:20" ht="24.95" customHeight="1" x14ac:dyDescent="0.2">
      <c r="A96" s="179" t="s">
        <v>232</v>
      </c>
      <c r="B96" s="181"/>
      <c r="C96" s="181"/>
      <c r="D96" s="307" t="s">
        <v>97</v>
      </c>
      <c r="E96" s="182" t="s">
        <v>98</v>
      </c>
      <c r="F96" s="182" t="s">
        <v>99</v>
      </c>
      <c r="G96" s="182" t="s">
        <v>784</v>
      </c>
      <c r="H96" s="307" t="s">
        <v>785</v>
      </c>
      <c r="I96" s="183">
        <v>41127</v>
      </c>
      <c r="J96" s="209">
        <v>5999.01</v>
      </c>
      <c r="K96" s="180">
        <v>36</v>
      </c>
      <c r="L96" s="206">
        <f t="shared" si="14"/>
        <v>41122</v>
      </c>
      <c r="M96" s="186">
        <f t="shared" si="15"/>
        <v>42216</v>
      </c>
      <c r="N96" s="187">
        <f t="shared" si="16"/>
        <v>166.63916666666668</v>
      </c>
      <c r="O96" s="188" t="str">
        <f t="shared" si="17"/>
        <v>T</v>
      </c>
      <c r="P96" s="189">
        <f t="shared" si="9"/>
        <v>0</v>
      </c>
      <c r="Q96" s="190">
        <f t="shared" si="10"/>
        <v>5999.01</v>
      </c>
      <c r="R96" s="207">
        <f t="shared" si="11"/>
        <v>5999.01</v>
      </c>
      <c r="S96" s="208">
        <f t="shared" si="12"/>
        <v>0</v>
      </c>
      <c r="T96" s="192">
        <f t="shared" si="13"/>
        <v>0</v>
      </c>
    </row>
    <row r="97" spans="1:20" ht="24.95" customHeight="1" x14ac:dyDescent="0.2">
      <c r="A97" s="179" t="s">
        <v>233</v>
      </c>
      <c r="B97" s="181"/>
      <c r="C97" s="181"/>
      <c r="D97" s="307" t="s">
        <v>97</v>
      </c>
      <c r="E97" s="182" t="s">
        <v>786</v>
      </c>
      <c r="F97" s="182" t="s">
        <v>787</v>
      </c>
      <c r="G97" s="182" t="s">
        <v>788</v>
      </c>
      <c r="H97" s="307" t="s">
        <v>785</v>
      </c>
      <c r="I97" s="183">
        <v>41127</v>
      </c>
      <c r="J97" s="209">
        <v>5999.02</v>
      </c>
      <c r="K97" s="180">
        <v>36</v>
      </c>
      <c r="L97" s="206">
        <f t="shared" si="14"/>
        <v>41122</v>
      </c>
      <c r="M97" s="186">
        <f t="shared" si="15"/>
        <v>42216</v>
      </c>
      <c r="N97" s="187">
        <f t="shared" si="16"/>
        <v>166.63944444444445</v>
      </c>
      <c r="O97" s="188" t="str">
        <f t="shared" si="17"/>
        <v>T</v>
      </c>
      <c r="P97" s="189">
        <f t="shared" si="9"/>
        <v>0</v>
      </c>
      <c r="Q97" s="190">
        <f t="shared" si="10"/>
        <v>5999.02</v>
      </c>
      <c r="R97" s="207">
        <f t="shared" si="11"/>
        <v>5999.02</v>
      </c>
      <c r="S97" s="208">
        <f t="shared" si="12"/>
        <v>0</v>
      </c>
      <c r="T97" s="192">
        <f t="shared" si="13"/>
        <v>0</v>
      </c>
    </row>
    <row r="98" spans="1:20" ht="24.95" customHeight="1" x14ac:dyDescent="0.2">
      <c r="A98" s="179" t="s">
        <v>234</v>
      </c>
      <c r="B98" s="181"/>
      <c r="C98" s="181"/>
      <c r="D98" s="307" t="s">
        <v>111</v>
      </c>
      <c r="E98" s="182" t="s">
        <v>106</v>
      </c>
      <c r="F98" s="182" t="s">
        <v>112</v>
      </c>
      <c r="G98" s="182" t="s">
        <v>789</v>
      </c>
      <c r="H98" s="307" t="s">
        <v>785</v>
      </c>
      <c r="I98" s="183">
        <v>42923</v>
      </c>
      <c r="J98" s="209">
        <v>23569.33</v>
      </c>
      <c r="K98" s="180">
        <v>36</v>
      </c>
      <c r="L98" s="206">
        <f t="shared" si="14"/>
        <v>42917</v>
      </c>
      <c r="M98" s="186">
        <f t="shared" si="15"/>
        <v>44012</v>
      </c>
      <c r="N98" s="187">
        <f t="shared" si="16"/>
        <v>654.70361111111117</v>
      </c>
      <c r="O98" s="188" t="str">
        <f t="shared" si="17"/>
        <v>T</v>
      </c>
      <c r="P98" s="189">
        <f t="shared" si="9"/>
        <v>0</v>
      </c>
      <c r="Q98" s="190">
        <f t="shared" si="10"/>
        <v>23569.33</v>
      </c>
      <c r="R98" s="207">
        <f t="shared" si="11"/>
        <v>23569.33</v>
      </c>
      <c r="S98" s="208">
        <f t="shared" si="12"/>
        <v>0</v>
      </c>
      <c r="T98" s="192">
        <f t="shared" si="13"/>
        <v>0</v>
      </c>
    </row>
    <row r="99" spans="1:20" ht="24.95" customHeight="1" x14ac:dyDescent="0.2">
      <c r="A99" s="179" t="s">
        <v>235</v>
      </c>
      <c r="B99" s="181"/>
      <c r="C99" s="181"/>
      <c r="D99" s="307" t="s">
        <v>534</v>
      </c>
      <c r="E99" s="182" t="s">
        <v>137</v>
      </c>
      <c r="F99" s="182" t="s">
        <v>790</v>
      </c>
      <c r="G99" s="182" t="s">
        <v>706</v>
      </c>
      <c r="H99" s="307" t="s">
        <v>785</v>
      </c>
      <c r="I99" s="183">
        <v>41397</v>
      </c>
      <c r="J99" s="209">
        <v>8999</v>
      </c>
      <c r="K99" s="180">
        <v>36</v>
      </c>
      <c r="L99" s="206">
        <f t="shared" si="14"/>
        <v>41395</v>
      </c>
      <c r="M99" s="186">
        <f t="shared" si="15"/>
        <v>42490</v>
      </c>
      <c r="N99" s="187">
        <f t="shared" si="16"/>
        <v>249.97222222222223</v>
      </c>
      <c r="O99" s="188" t="str">
        <f t="shared" si="17"/>
        <v>T</v>
      </c>
      <c r="P99" s="189">
        <f t="shared" si="9"/>
        <v>0</v>
      </c>
      <c r="Q99" s="190">
        <f t="shared" si="10"/>
        <v>8999</v>
      </c>
      <c r="R99" s="207">
        <f t="shared" si="11"/>
        <v>8999</v>
      </c>
      <c r="S99" s="208">
        <f t="shared" si="12"/>
        <v>0</v>
      </c>
      <c r="T99" s="192">
        <f t="shared" si="13"/>
        <v>0</v>
      </c>
    </row>
    <row r="100" spans="1:20" ht="24.95" customHeight="1" x14ac:dyDescent="0.2">
      <c r="A100" s="179" t="s">
        <v>236</v>
      </c>
      <c r="B100" s="181"/>
      <c r="C100" s="181"/>
      <c r="D100" s="307" t="s">
        <v>535</v>
      </c>
      <c r="E100" s="182" t="s">
        <v>137</v>
      </c>
      <c r="F100" s="182" t="s">
        <v>143</v>
      </c>
      <c r="G100" s="182" t="s">
        <v>791</v>
      </c>
      <c r="H100" s="307" t="s">
        <v>785</v>
      </c>
      <c r="I100" s="183">
        <v>41772</v>
      </c>
      <c r="J100" s="209">
        <v>12494.36</v>
      </c>
      <c r="K100" s="180">
        <v>36</v>
      </c>
      <c r="L100" s="206">
        <f t="shared" si="14"/>
        <v>41760</v>
      </c>
      <c r="M100" s="186">
        <f t="shared" si="15"/>
        <v>42855</v>
      </c>
      <c r="N100" s="187">
        <f t="shared" si="16"/>
        <v>347.06555555555559</v>
      </c>
      <c r="O100" s="188" t="str">
        <f t="shared" si="17"/>
        <v>T</v>
      </c>
      <c r="P100" s="189">
        <f t="shared" si="9"/>
        <v>0</v>
      </c>
      <c r="Q100" s="190">
        <f t="shared" si="10"/>
        <v>12494.36</v>
      </c>
      <c r="R100" s="207">
        <f t="shared" si="11"/>
        <v>12494.36</v>
      </c>
      <c r="S100" s="208">
        <f t="shared" si="12"/>
        <v>0</v>
      </c>
      <c r="T100" s="192">
        <f t="shared" si="13"/>
        <v>0</v>
      </c>
    </row>
    <row r="101" spans="1:20" ht="24.95" customHeight="1" x14ac:dyDescent="0.2">
      <c r="A101" s="179" t="s">
        <v>237</v>
      </c>
      <c r="B101" s="181"/>
      <c r="C101" s="181"/>
      <c r="D101" s="307" t="s">
        <v>488</v>
      </c>
      <c r="E101" s="182" t="s">
        <v>137</v>
      </c>
      <c r="F101" s="182" t="s">
        <v>707</v>
      </c>
      <c r="G101" s="182" t="s">
        <v>792</v>
      </c>
      <c r="H101" s="307" t="s">
        <v>785</v>
      </c>
      <c r="I101" s="183">
        <v>43641</v>
      </c>
      <c r="J101" s="209">
        <v>8900</v>
      </c>
      <c r="K101" s="180">
        <v>36</v>
      </c>
      <c r="L101" s="206">
        <f t="shared" si="14"/>
        <v>43617</v>
      </c>
      <c r="M101" s="186">
        <f t="shared" si="15"/>
        <v>44712</v>
      </c>
      <c r="N101" s="187">
        <f t="shared" si="16"/>
        <v>247.22222222222223</v>
      </c>
      <c r="O101" s="188" t="str">
        <f t="shared" si="17"/>
        <v>T</v>
      </c>
      <c r="P101" s="189">
        <f t="shared" si="9"/>
        <v>0</v>
      </c>
      <c r="Q101" s="190">
        <f t="shared" si="10"/>
        <v>8900</v>
      </c>
      <c r="R101" s="207">
        <f t="shared" si="11"/>
        <v>8900</v>
      </c>
      <c r="S101" s="208">
        <f t="shared" si="12"/>
        <v>0</v>
      </c>
      <c r="T101" s="192">
        <f t="shared" si="13"/>
        <v>0</v>
      </c>
    </row>
    <row r="102" spans="1:20" ht="24.95" customHeight="1" x14ac:dyDescent="0.2">
      <c r="A102" s="179" t="s">
        <v>238</v>
      </c>
      <c r="B102" s="181"/>
      <c r="C102" s="181"/>
      <c r="D102" s="307" t="s">
        <v>536</v>
      </c>
      <c r="E102" s="182" t="s">
        <v>699</v>
      </c>
      <c r="F102" s="182" t="s">
        <v>793</v>
      </c>
      <c r="G102" s="182" t="s">
        <v>794</v>
      </c>
      <c r="H102" s="307" t="s">
        <v>785</v>
      </c>
      <c r="I102" s="183">
        <v>42084</v>
      </c>
      <c r="J102" s="209">
        <v>11588.4</v>
      </c>
      <c r="K102" s="180">
        <v>36</v>
      </c>
      <c r="L102" s="206">
        <f t="shared" si="14"/>
        <v>42064</v>
      </c>
      <c r="M102" s="186">
        <f t="shared" si="15"/>
        <v>43159</v>
      </c>
      <c r="N102" s="187">
        <f t="shared" si="16"/>
        <v>321.89999999999998</v>
      </c>
      <c r="O102" s="188" t="str">
        <f t="shared" si="17"/>
        <v>T</v>
      </c>
      <c r="P102" s="189">
        <f t="shared" si="9"/>
        <v>0</v>
      </c>
      <c r="Q102" s="190">
        <f t="shared" si="10"/>
        <v>11588.4</v>
      </c>
      <c r="R102" s="207">
        <f t="shared" si="11"/>
        <v>11588.4</v>
      </c>
      <c r="S102" s="208">
        <f t="shared" si="12"/>
        <v>0</v>
      </c>
      <c r="T102" s="192">
        <f t="shared" si="13"/>
        <v>0</v>
      </c>
    </row>
    <row r="103" spans="1:20" ht="24.95" customHeight="1" x14ac:dyDescent="0.2">
      <c r="A103" s="179" t="s">
        <v>239</v>
      </c>
      <c r="B103" s="181"/>
      <c r="C103" s="181"/>
      <c r="D103" s="307" t="s">
        <v>537</v>
      </c>
      <c r="E103" s="182" t="s">
        <v>696</v>
      </c>
      <c r="F103" s="182" t="s">
        <v>771</v>
      </c>
      <c r="G103" s="182" t="s">
        <v>146</v>
      </c>
      <c r="H103" s="307" t="s">
        <v>785</v>
      </c>
      <c r="I103" s="183">
        <v>42870</v>
      </c>
      <c r="J103" s="209">
        <v>3237.5</v>
      </c>
      <c r="K103" s="180">
        <v>36</v>
      </c>
      <c r="L103" s="206">
        <f t="shared" si="14"/>
        <v>42856</v>
      </c>
      <c r="M103" s="186">
        <f t="shared" si="15"/>
        <v>43951</v>
      </c>
      <c r="N103" s="187">
        <f t="shared" si="16"/>
        <v>89.930555555555557</v>
      </c>
      <c r="O103" s="188" t="str">
        <f t="shared" si="17"/>
        <v>T</v>
      </c>
      <c r="P103" s="189">
        <f t="shared" si="9"/>
        <v>0</v>
      </c>
      <c r="Q103" s="190">
        <f t="shared" si="10"/>
        <v>3237.5</v>
      </c>
      <c r="R103" s="207">
        <f t="shared" si="11"/>
        <v>3237.5</v>
      </c>
      <c r="S103" s="208">
        <f t="shared" si="12"/>
        <v>0</v>
      </c>
      <c r="T103" s="192">
        <f t="shared" si="13"/>
        <v>0</v>
      </c>
    </row>
    <row r="104" spans="1:20" ht="24.95" customHeight="1" x14ac:dyDescent="0.2">
      <c r="A104" s="179" t="s">
        <v>240</v>
      </c>
      <c r="B104" s="181"/>
      <c r="C104" s="181"/>
      <c r="D104" s="307" t="s">
        <v>538</v>
      </c>
      <c r="E104" s="182" t="s">
        <v>715</v>
      </c>
      <c r="F104" s="182" t="s">
        <v>795</v>
      </c>
      <c r="G104" s="182" t="s">
        <v>796</v>
      </c>
      <c r="H104" s="307" t="s">
        <v>785</v>
      </c>
      <c r="I104" s="183">
        <v>42868</v>
      </c>
      <c r="J104" s="209">
        <v>8878.15</v>
      </c>
      <c r="K104" s="180">
        <v>36</v>
      </c>
      <c r="L104" s="206">
        <f t="shared" si="14"/>
        <v>42856</v>
      </c>
      <c r="M104" s="186">
        <f t="shared" si="15"/>
        <v>43951</v>
      </c>
      <c r="N104" s="187">
        <f t="shared" si="16"/>
        <v>246.61527777777778</v>
      </c>
      <c r="O104" s="188" t="str">
        <f t="shared" si="17"/>
        <v>T</v>
      </c>
      <c r="P104" s="189">
        <f t="shared" si="9"/>
        <v>0</v>
      </c>
      <c r="Q104" s="190">
        <f t="shared" si="10"/>
        <v>8878.15</v>
      </c>
      <c r="R104" s="207">
        <f t="shared" si="11"/>
        <v>8878.15</v>
      </c>
      <c r="S104" s="208">
        <f t="shared" si="12"/>
        <v>0</v>
      </c>
      <c r="T104" s="192">
        <f t="shared" si="13"/>
        <v>0</v>
      </c>
    </row>
    <row r="105" spans="1:20" ht="24.95" customHeight="1" x14ac:dyDescent="0.2">
      <c r="A105" s="179" t="s">
        <v>241</v>
      </c>
      <c r="B105" s="181"/>
      <c r="C105" s="181"/>
      <c r="D105" s="307" t="s">
        <v>539</v>
      </c>
      <c r="E105" s="182" t="s">
        <v>696</v>
      </c>
      <c r="F105" s="182" t="s">
        <v>797</v>
      </c>
      <c r="G105" s="182" t="s">
        <v>798</v>
      </c>
      <c r="H105" s="307" t="s">
        <v>785</v>
      </c>
      <c r="I105" s="183">
        <v>42870</v>
      </c>
      <c r="J105" s="209">
        <v>3237.5</v>
      </c>
      <c r="K105" s="180">
        <v>36</v>
      </c>
      <c r="L105" s="206">
        <f t="shared" si="14"/>
        <v>42856</v>
      </c>
      <c r="M105" s="186">
        <f t="shared" si="15"/>
        <v>43951</v>
      </c>
      <c r="N105" s="187">
        <f t="shared" si="16"/>
        <v>89.930555555555557</v>
      </c>
      <c r="O105" s="188" t="str">
        <f t="shared" si="17"/>
        <v>T</v>
      </c>
      <c r="P105" s="189">
        <f t="shared" si="9"/>
        <v>0</v>
      </c>
      <c r="Q105" s="190">
        <f t="shared" si="10"/>
        <v>3237.5</v>
      </c>
      <c r="R105" s="207">
        <f t="shared" si="11"/>
        <v>3237.5</v>
      </c>
      <c r="S105" s="208">
        <f t="shared" si="12"/>
        <v>0</v>
      </c>
      <c r="T105" s="192">
        <f t="shared" si="13"/>
        <v>0</v>
      </c>
    </row>
    <row r="106" spans="1:20" ht="24.95" customHeight="1" x14ac:dyDescent="0.2">
      <c r="A106" s="179" t="s">
        <v>242</v>
      </c>
      <c r="B106" s="181"/>
      <c r="C106" s="181"/>
      <c r="D106" s="307" t="s">
        <v>540</v>
      </c>
      <c r="E106" s="182" t="s">
        <v>799</v>
      </c>
      <c r="F106" s="182" t="s">
        <v>800</v>
      </c>
      <c r="G106" s="182" t="s">
        <v>801</v>
      </c>
      <c r="H106" s="307" t="s">
        <v>785</v>
      </c>
      <c r="I106" s="183">
        <v>41801</v>
      </c>
      <c r="J106" s="209">
        <v>45820</v>
      </c>
      <c r="K106" s="180">
        <v>36</v>
      </c>
      <c r="L106" s="206">
        <f t="shared" si="14"/>
        <v>41791</v>
      </c>
      <c r="M106" s="186">
        <f t="shared" si="15"/>
        <v>42886</v>
      </c>
      <c r="N106" s="187">
        <f t="shared" si="16"/>
        <v>1272.7777777777778</v>
      </c>
      <c r="O106" s="188" t="str">
        <f t="shared" si="17"/>
        <v>T</v>
      </c>
      <c r="P106" s="189">
        <f t="shared" si="9"/>
        <v>0</v>
      </c>
      <c r="Q106" s="190">
        <f t="shared" si="10"/>
        <v>45820</v>
      </c>
      <c r="R106" s="207">
        <f t="shared" si="11"/>
        <v>45820</v>
      </c>
      <c r="S106" s="208">
        <f t="shared" si="12"/>
        <v>0</v>
      </c>
      <c r="T106" s="192">
        <f t="shared" si="13"/>
        <v>0</v>
      </c>
    </row>
    <row r="107" spans="1:20" ht="24.95" customHeight="1" x14ac:dyDescent="0.2">
      <c r="A107" s="179" t="s">
        <v>243</v>
      </c>
      <c r="B107" s="181"/>
      <c r="C107" s="181"/>
      <c r="D107" s="307" t="s">
        <v>541</v>
      </c>
      <c r="E107" s="182" t="s">
        <v>141</v>
      </c>
      <c r="F107" s="182" t="s">
        <v>141</v>
      </c>
      <c r="G107" s="182" t="s">
        <v>146</v>
      </c>
      <c r="H107" s="307" t="s">
        <v>785</v>
      </c>
      <c r="I107" s="183">
        <v>39071</v>
      </c>
      <c r="J107" s="209">
        <v>2670</v>
      </c>
      <c r="K107" s="180">
        <v>120</v>
      </c>
      <c r="L107" s="206">
        <f t="shared" si="14"/>
        <v>39052</v>
      </c>
      <c r="M107" s="186">
        <f t="shared" si="15"/>
        <v>42704</v>
      </c>
      <c r="N107" s="187">
        <f t="shared" si="16"/>
        <v>22.25</v>
      </c>
      <c r="O107" s="188" t="str">
        <f t="shared" si="17"/>
        <v>T</v>
      </c>
      <c r="P107" s="189">
        <f t="shared" si="9"/>
        <v>0</v>
      </c>
      <c r="Q107" s="190">
        <f t="shared" si="10"/>
        <v>2670</v>
      </c>
      <c r="R107" s="207">
        <f t="shared" si="11"/>
        <v>2670</v>
      </c>
      <c r="S107" s="208">
        <f t="shared" si="12"/>
        <v>0</v>
      </c>
      <c r="T107" s="192">
        <f t="shared" si="13"/>
        <v>0</v>
      </c>
    </row>
    <row r="108" spans="1:20" ht="24.95" customHeight="1" x14ac:dyDescent="0.2">
      <c r="A108" s="179" t="s">
        <v>244</v>
      </c>
      <c r="B108" s="181"/>
      <c r="C108" s="181"/>
      <c r="D108" s="307" t="s">
        <v>542</v>
      </c>
      <c r="E108" s="182" t="s">
        <v>746</v>
      </c>
      <c r="F108" s="182" t="s">
        <v>802</v>
      </c>
      <c r="G108" s="182" t="s">
        <v>803</v>
      </c>
      <c r="H108" s="307" t="s">
        <v>785</v>
      </c>
      <c r="I108" s="183">
        <v>42826</v>
      </c>
      <c r="J108" s="209">
        <v>13918.84</v>
      </c>
      <c r="K108" s="180">
        <v>36</v>
      </c>
      <c r="L108" s="206">
        <f t="shared" si="14"/>
        <v>42826</v>
      </c>
      <c r="M108" s="186">
        <f t="shared" si="15"/>
        <v>43921</v>
      </c>
      <c r="N108" s="187">
        <f t="shared" si="16"/>
        <v>386.63444444444445</v>
      </c>
      <c r="O108" s="188" t="str">
        <f t="shared" si="17"/>
        <v>T</v>
      </c>
      <c r="P108" s="189">
        <f t="shared" si="9"/>
        <v>0</v>
      </c>
      <c r="Q108" s="190">
        <f t="shared" si="10"/>
        <v>13918.84</v>
      </c>
      <c r="R108" s="207">
        <f t="shared" si="11"/>
        <v>13918.84</v>
      </c>
      <c r="S108" s="208">
        <f t="shared" si="12"/>
        <v>0</v>
      </c>
      <c r="T108" s="192">
        <f t="shared" si="13"/>
        <v>0</v>
      </c>
    </row>
    <row r="109" spans="1:20" ht="24.95" customHeight="1" x14ac:dyDescent="0.2">
      <c r="A109" s="179" t="s">
        <v>245</v>
      </c>
      <c r="B109" s="181"/>
      <c r="C109" s="181"/>
      <c r="D109" s="307" t="s">
        <v>543</v>
      </c>
      <c r="E109" s="182" t="s">
        <v>804</v>
      </c>
      <c r="F109" s="182" t="s">
        <v>805</v>
      </c>
      <c r="G109" s="182" t="s">
        <v>146</v>
      </c>
      <c r="H109" s="307" t="s">
        <v>785</v>
      </c>
      <c r="I109" s="183">
        <v>43437</v>
      </c>
      <c r="J109" s="209">
        <v>19740</v>
      </c>
      <c r="K109" s="180">
        <v>36</v>
      </c>
      <c r="L109" s="206">
        <f t="shared" si="14"/>
        <v>43435</v>
      </c>
      <c r="M109" s="186">
        <f t="shared" si="15"/>
        <v>44530</v>
      </c>
      <c r="N109" s="187">
        <f t="shared" si="16"/>
        <v>548.33333333333337</v>
      </c>
      <c r="O109" s="188" t="str">
        <f t="shared" si="17"/>
        <v>T</v>
      </c>
      <c r="P109" s="189">
        <f t="shared" si="9"/>
        <v>0</v>
      </c>
      <c r="Q109" s="190">
        <f t="shared" si="10"/>
        <v>19740</v>
      </c>
      <c r="R109" s="207">
        <f t="shared" si="11"/>
        <v>19740</v>
      </c>
      <c r="S109" s="208">
        <f t="shared" si="12"/>
        <v>0</v>
      </c>
      <c r="T109" s="192">
        <f t="shared" si="13"/>
        <v>0</v>
      </c>
    </row>
    <row r="110" spans="1:20" ht="24.95" customHeight="1" x14ac:dyDescent="0.2">
      <c r="A110" s="179" t="s">
        <v>246</v>
      </c>
      <c r="B110" s="181"/>
      <c r="C110" s="181"/>
      <c r="D110" s="307" t="s">
        <v>544</v>
      </c>
      <c r="E110" s="182" t="s">
        <v>806</v>
      </c>
      <c r="F110" s="182" t="s">
        <v>807</v>
      </c>
      <c r="G110" s="182" t="s">
        <v>146</v>
      </c>
      <c r="H110" s="307" t="s">
        <v>785</v>
      </c>
      <c r="I110" s="183">
        <v>42668</v>
      </c>
      <c r="J110" s="209">
        <v>5800</v>
      </c>
      <c r="K110" s="180">
        <v>36</v>
      </c>
      <c r="L110" s="206">
        <f t="shared" si="14"/>
        <v>42644</v>
      </c>
      <c r="M110" s="186">
        <f t="shared" si="15"/>
        <v>43738</v>
      </c>
      <c r="N110" s="187">
        <f t="shared" si="16"/>
        <v>161.11111111111111</v>
      </c>
      <c r="O110" s="188" t="str">
        <f t="shared" si="17"/>
        <v>T</v>
      </c>
      <c r="P110" s="189">
        <f t="shared" si="9"/>
        <v>0</v>
      </c>
      <c r="Q110" s="190">
        <f t="shared" si="10"/>
        <v>5800</v>
      </c>
      <c r="R110" s="207">
        <f t="shared" si="11"/>
        <v>5800</v>
      </c>
      <c r="S110" s="208">
        <f t="shared" si="12"/>
        <v>0</v>
      </c>
      <c r="T110" s="192">
        <f t="shared" si="13"/>
        <v>0</v>
      </c>
    </row>
    <row r="111" spans="1:20" ht="24.95" customHeight="1" x14ac:dyDescent="0.2">
      <c r="A111" s="179" t="s">
        <v>247</v>
      </c>
      <c r="B111" s="181"/>
      <c r="C111" s="181"/>
      <c r="D111" s="307" t="s">
        <v>545</v>
      </c>
      <c r="E111" s="182" t="s">
        <v>808</v>
      </c>
      <c r="F111" s="182" t="s">
        <v>141</v>
      </c>
      <c r="G111" s="182" t="s">
        <v>146</v>
      </c>
      <c r="H111" s="307" t="s">
        <v>785</v>
      </c>
      <c r="I111" s="183">
        <v>42886</v>
      </c>
      <c r="J111" s="209">
        <v>2716.79</v>
      </c>
      <c r="K111" s="180">
        <v>120</v>
      </c>
      <c r="L111" s="206">
        <f t="shared" si="14"/>
        <v>42856</v>
      </c>
      <c r="M111" s="186">
        <f t="shared" si="15"/>
        <v>46507</v>
      </c>
      <c r="N111" s="187">
        <f t="shared" si="16"/>
        <v>22.639916666666668</v>
      </c>
      <c r="O111" s="188" t="str">
        <f t="shared" si="17"/>
        <v>T</v>
      </c>
      <c r="P111" s="189">
        <f t="shared" si="9"/>
        <v>0</v>
      </c>
      <c r="Q111" s="190">
        <f t="shared" si="10"/>
        <v>2716.79</v>
      </c>
      <c r="R111" s="207">
        <f t="shared" si="11"/>
        <v>2716.79</v>
      </c>
      <c r="S111" s="208">
        <f t="shared" si="12"/>
        <v>0</v>
      </c>
      <c r="T111" s="192">
        <f t="shared" si="13"/>
        <v>0</v>
      </c>
    </row>
    <row r="112" spans="1:20" ht="24.95" customHeight="1" x14ac:dyDescent="0.2">
      <c r="A112" s="179" t="s">
        <v>248</v>
      </c>
      <c r="B112" s="181"/>
      <c r="C112" s="181"/>
      <c r="D112" s="307" t="s">
        <v>546</v>
      </c>
      <c r="E112" s="182" t="s">
        <v>141</v>
      </c>
      <c r="F112" s="182" t="s">
        <v>141</v>
      </c>
      <c r="G112" s="182" t="s">
        <v>146</v>
      </c>
      <c r="H112" s="307" t="s">
        <v>785</v>
      </c>
      <c r="I112" s="183">
        <v>39071</v>
      </c>
      <c r="J112" s="209">
        <v>2670</v>
      </c>
      <c r="K112" s="180">
        <v>120</v>
      </c>
      <c r="L112" s="206">
        <f t="shared" si="14"/>
        <v>39052</v>
      </c>
      <c r="M112" s="186">
        <f t="shared" si="15"/>
        <v>42704</v>
      </c>
      <c r="N112" s="187">
        <f t="shared" si="16"/>
        <v>22.25</v>
      </c>
      <c r="O112" s="188" t="str">
        <f t="shared" si="17"/>
        <v>T</v>
      </c>
      <c r="P112" s="189">
        <f t="shared" si="9"/>
        <v>0</v>
      </c>
      <c r="Q112" s="190">
        <f t="shared" si="10"/>
        <v>2670</v>
      </c>
      <c r="R112" s="207">
        <f t="shared" si="11"/>
        <v>2670</v>
      </c>
      <c r="S112" s="208">
        <f t="shared" si="12"/>
        <v>0</v>
      </c>
      <c r="T112" s="192">
        <f t="shared" si="13"/>
        <v>0</v>
      </c>
    </row>
    <row r="113" spans="1:20" ht="24.95" customHeight="1" x14ac:dyDescent="0.2">
      <c r="A113" s="179" t="s">
        <v>249</v>
      </c>
      <c r="B113" s="181"/>
      <c r="C113" s="181"/>
      <c r="D113" s="307" t="s">
        <v>547</v>
      </c>
      <c r="E113" s="182" t="s">
        <v>746</v>
      </c>
      <c r="F113" s="182" t="s">
        <v>802</v>
      </c>
      <c r="G113" s="182" t="s">
        <v>809</v>
      </c>
      <c r="H113" s="307" t="s">
        <v>785</v>
      </c>
      <c r="I113" s="183">
        <v>42826</v>
      </c>
      <c r="J113" s="209">
        <v>13918.84</v>
      </c>
      <c r="K113" s="180">
        <v>36</v>
      </c>
      <c r="L113" s="206">
        <f t="shared" si="14"/>
        <v>42826</v>
      </c>
      <c r="M113" s="186">
        <f t="shared" si="15"/>
        <v>43921</v>
      </c>
      <c r="N113" s="187">
        <f t="shared" si="16"/>
        <v>386.63444444444445</v>
      </c>
      <c r="O113" s="188" t="str">
        <f t="shared" si="17"/>
        <v>T</v>
      </c>
      <c r="P113" s="189">
        <f t="shared" si="9"/>
        <v>0</v>
      </c>
      <c r="Q113" s="190">
        <f t="shared" si="10"/>
        <v>13918.84</v>
      </c>
      <c r="R113" s="207">
        <f t="shared" si="11"/>
        <v>13918.84</v>
      </c>
      <c r="S113" s="208">
        <f t="shared" si="12"/>
        <v>0</v>
      </c>
      <c r="T113" s="192">
        <f t="shared" si="13"/>
        <v>0</v>
      </c>
    </row>
    <row r="114" spans="1:20" ht="24.95" customHeight="1" x14ac:dyDescent="0.2">
      <c r="A114" s="179" t="s">
        <v>250</v>
      </c>
      <c r="B114" s="181"/>
      <c r="C114" s="181"/>
      <c r="D114" s="307" t="s">
        <v>130</v>
      </c>
      <c r="E114" s="182" t="s">
        <v>138</v>
      </c>
      <c r="F114" s="182" t="s">
        <v>144</v>
      </c>
      <c r="G114" s="182" t="s">
        <v>810</v>
      </c>
      <c r="H114" s="307" t="s">
        <v>785</v>
      </c>
      <c r="I114" s="183">
        <v>43580</v>
      </c>
      <c r="J114" s="209">
        <v>9999</v>
      </c>
      <c r="K114" s="180">
        <v>36</v>
      </c>
      <c r="L114" s="206">
        <f t="shared" si="14"/>
        <v>43556</v>
      </c>
      <c r="M114" s="186">
        <f t="shared" si="15"/>
        <v>44651</v>
      </c>
      <c r="N114" s="187">
        <f t="shared" si="16"/>
        <v>277.75</v>
      </c>
      <c r="O114" s="188" t="str">
        <f t="shared" si="17"/>
        <v>T</v>
      </c>
      <c r="P114" s="189">
        <f t="shared" si="9"/>
        <v>0</v>
      </c>
      <c r="Q114" s="190">
        <f t="shared" si="10"/>
        <v>9999</v>
      </c>
      <c r="R114" s="207">
        <f t="shared" si="11"/>
        <v>9999</v>
      </c>
      <c r="S114" s="208">
        <f t="shared" si="12"/>
        <v>0</v>
      </c>
      <c r="T114" s="192">
        <f t="shared" si="13"/>
        <v>0</v>
      </c>
    </row>
    <row r="115" spans="1:20" ht="24.95" customHeight="1" x14ac:dyDescent="0.2">
      <c r="A115" s="179" t="s">
        <v>251</v>
      </c>
      <c r="B115" s="181"/>
      <c r="C115" s="181"/>
      <c r="D115" s="307" t="s">
        <v>548</v>
      </c>
      <c r="E115" s="182" t="s">
        <v>811</v>
      </c>
      <c r="F115" s="182" t="s">
        <v>812</v>
      </c>
      <c r="G115" s="182" t="s">
        <v>813</v>
      </c>
      <c r="H115" s="307" t="s">
        <v>785</v>
      </c>
      <c r="I115" s="183">
        <v>43270</v>
      </c>
      <c r="J115" s="209">
        <v>6718.41</v>
      </c>
      <c r="K115" s="180">
        <v>36</v>
      </c>
      <c r="L115" s="206">
        <f t="shared" si="14"/>
        <v>43252</v>
      </c>
      <c r="M115" s="186">
        <f t="shared" si="15"/>
        <v>44347</v>
      </c>
      <c r="N115" s="187">
        <f t="shared" si="16"/>
        <v>186.6225</v>
      </c>
      <c r="O115" s="188" t="str">
        <f t="shared" si="17"/>
        <v>T</v>
      </c>
      <c r="P115" s="189">
        <f t="shared" si="9"/>
        <v>0</v>
      </c>
      <c r="Q115" s="190">
        <f t="shared" si="10"/>
        <v>6718.41</v>
      </c>
      <c r="R115" s="207">
        <f t="shared" si="11"/>
        <v>6718.41</v>
      </c>
      <c r="S115" s="208">
        <f t="shared" si="12"/>
        <v>0</v>
      </c>
      <c r="T115" s="192">
        <f t="shared" si="13"/>
        <v>0</v>
      </c>
    </row>
    <row r="116" spans="1:20" ht="24.95" customHeight="1" x14ac:dyDescent="0.2">
      <c r="A116" s="179" t="s">
        <v>252</v>
      </c>
      <c r="B116" s="181"/>
      <c r="C116" s="181"/>
      <c r="D116" s="307" t="s">
        <v>549</v>
      </c>
      <c r="E116" s="182" t="s">
        <v>138</v>
      </c>
      <c r="F116" s="182" t="s">
        <v>814</v>
      </c>
      <c r="G116" s="182" t="s">
        <v>815</v>
      </c>
      <c r="H116" s="307" t="s">
        <v>785</v>
      </c>
      <c r="I116" s="183">
        <v>42826</v>
      </c>
      <c r="J116" s="209">
        <v>12559.2</v>
      </c>
      <c r="K116" s="180">
        <v>36</v>
      </c>
      <c r="L116" s="206">
        <f t="shared" si="14"/>
        <v>42826</v>
      </c>
      <c r="M116" s="186">
        <f t="shared" si="15"/>
        <v>43921</v>
      </c>
      <c r="N116" s="187">
        <f t="shared" si="16"/>
        <v>348.86666666666667</v>
      </c>
      <c r="O116" s="188" t="str">
        <f t="shared" si="17"/>
        <v>T</v>
      </c>
      <c r="P116" s="189">
        <f t="shared" si="9"/>
        <v>0</v>
      </c>
      <c r="Q116" s="190">
        <f t="shared" si="10"/>
        <v>12559.2</v>
      </c>
      <c r="R116" s="207">
        <f t="shared" si="11"/>
        <v>12559.2</v>
      </c>
      <c r="S116" s="208">
        <f t="shared" si="12"/>
        <v>0</v>
      </c>
      <c r="T116" s="192">
        <f t="shared" si="13"/>
        <v>0</v>
      </c>
    </row>
    <row r="117" spans="1:20" ht="24.95" customHeight="1" x14ac:dyDescent="0.2">
      <c r="A117" s="179" t="s">
        <v>253</v>
      </c>
      <c r="B117" s="181"/>
      <c r="C117" s="181"/>
      <c r="D117" s="307" t="s">
        <v>550</v>
      </c>
      <c r="E117" s="182" t="s">
        <v>816</v>
      </c>
      <c r="F117" s="182" t="s">
        <v>817</v>
      </c>
      <c r="G117" s="182" t="s">
        <v>818</v>
      </c>
      <c r="H117" s="307" t="s">
        <v>819</v>
      </c>
      <c r="I117" s="183">
        <v>42774</v>
      </c>
      <c r="J117" s="209">
        <v>37526</v>
      </c>
      <c r="K117" s="180">
        <v>36</v>
      </c>
      <c r="L117" s="206">
        <f t="shared" si="14"/>
        <v>42767</v>
      </c>
      <c r="M117" s="186">
        <f t="shared" si="15"/>
        <v>43861</v>
      </c>
      <c r="N117" s="187">
        <f t="shared" si="16"/>
        <v>1042.3888888888889</v>
      </c>
      <c r="O117" s="188" t="str">
        <f t="shared" si="17"/>
        <v>T</v>
      </c>
      <c r="P117" s="189">
        <f t="shared" si="9"/>
        <v>0</v>
      </c>
      <c r="Q117" s="190">
        <f t="shared" si="10"/>
        <v>37526</v>
      </c>
      <c r="R117" s="207">
        <f t="shared" si="11"/>
        <v>37526</v>
      </c>
      <c r="S117" s="208">
        <f t="shared" si="12"/>
        <v>0</v>
      </c>
      <c r="T117" s="192">
        <f t="shared" si="13"/>
        <v>0</v>
      </c>
    </row>
    <row r="118" spans="1:20" ht="24.95" customHeight="1" x14ac:dyDescent="0.2">
      <c r="A118" s="179" t="s">
        <v>254</v>
      </c>
      <c r="B118" s="181"/>
      <c r="C118" s="181"/>
      <c r="D118" s="307" t="s">
        <v>551</v>
      </c>
      <c r="E118" s="182" t="s">
        <v>106</v>
      </c>
      <c r="F118" s="182" t="s">
        <v>820</v>
      </c>
      <c r="G118" s="182" t="s">
        <v>821</v>
      </c>
      <c r="H118" s="307" t="s">
        <v>819</v>
      </c>
      <c r="I118" s="183">
        <v>42947</v>
      </c>
      <c r="J118" s="209">
        <v>23569.33</v>
      </c>
      <c r="K118" s="180">
        <v>36</v>
      </c>
      <c r="L118" s="206">
        <f t="shared" si="14"/>
        <v>42917</v>
      </c>
      <c r="M118" s="186">
        <f t="shared" si="15"/>
        <v>44012</v>
      </c>
      <c r="N118" s="187">
        <f t="shared" si="16"/>
        <v>654.70361111111117</v>
      </c>
      <c r="O118" s="188" t="str">
        <f t="shared" si="17"/>
        <v>T</v>
      </c>
      <c r="P118" s="189">
        <f t="shared" si="9"/>
        <v>0</v>
      </c>
      <c r="Q118" s="190">
        <f t="shared" si="10"/>
        <v>23569.33</v>
      </c>
      <c r="R118" s="207">
        <f t="shared" si="11"/>
        <v>23569.33</v>
      </c>
      <c r="S118" s="208">
        <f t="shared" si="12"/>
        <v>0</v>
      </c>
      <c r="T118" s="192">
        <f t="shared" si="13"/>
        <v>0</v>
      </c>
    </row>
    <row r="119" spans="1:20" ht="24.95" customHeight="1" x14ac:dyDescent="0.2">
      <c r="A119" s="179" t="s">
        <v>255</v>
      </c>
      <c r="B119" s="181"/>
      <c r="C119" s="181"/>
      <c r="D119" s="307" t="s">
        <v>552</v>
      </c>
      <c r="E119" s="182" t="s">
        <v>106</v>
      </c>
      <c r="F119" s="182" t="s">
        <v>731</v>
      </c>
      <c r="G119" s="182" t="s">
        <v>822</v>
      </c>
      <c r="H119" s="307" t="s">
        <v>819</v>
      </c>
      <c r="I119" s="183">
        <v>42075</v>
      </c>
      <c r="J119" s="209">
        <v>17780.48</v>
      </c>
      <c r="K119" s="180">
        <v>36</v>
      </c>
      <c r="L119" s="206">
        <f t="shared" si="14"/>
        <v>42064</v>
      </c>
      <c r="M119" s="186">
        <f t="shared" si="15"/>
        <v>43159</v>
      </c>
      <c r="N119" s="187">
        <f t="shared" si="16"/>
        <v>493.90222222222224</v>
      </c>
      <c r="O119" s="188" t="str">
        <f t="shared" si="17"/>
        <v>T</v>
      </c>
      <c r="P119" s="189">
        <f t="shared" si="9"/>
        <v>0</v>
      </c>
      <c r="Q119" s="190">
        <f t="shared" si="10"/>
        <v>17780.48</v>
      </c>
      <c r="R119" s="207">
        <f t="shared" si="11"/>
        <v>17780.48</v>
      </c>
      <c r="S119" s="208">
        <f t="shared" si="12"/>
        <v>0</v>
      </c>
      <c r="T119" s="192">
        <f t="shared" si="13"/>
        <v>0</v>
      </c>
    </row>
    <row r="120" spans="1:20" ht="24.95" customHeight="1" x14ac:dyDescent="0.2">
      <c r="A120" s="179" t="s">
        <v>256</v>
      </c>
      <c r="B120" s="181"/>
      <c r="C120" s="181"/>
      <c r="D120" s="307" t="s">
        <v>553</v>
      </c>
      <c r="E120" s="182" t="s">
        <v>106</v>
      </c>
      <c r="F120" s="182" t="s">
        <v>823</v>
      </c>
      <c r="G120" s="182" t="s">
        <v>824</v>
      </c>
      <c r="H120" s="307" t="s">
        <v>819</v>
      </c>
      <c r="I120" s="183">
        <v>42806</v>
      </c>
      <c r="J120" s="209">
        <v>31705.25</v>
      </c>
      <c r="K120" s="180">
        <v>36</v>
      </c>
      <c r="L120" s="206">
        <f t="shared" si="14"/>
        <v>42795</v>
      </c>
      <c r="M120" s="186">
        <f t="shared" si="15"/>
        <v>43890</v>
      </c>
      <c r="N120" s="187">
        <f t="shared" si="16"/>
        <v>880.70138888888891</v>
      </c>
      <c r="O120" s="188" t="str">
        <f t="shared" si="17"/>
        <v>T</v>
      </c>
      <c r="P120" s="189">
        <f t="shared" si="9"/>
        <v>0</v>
      </c>
      <c r="Q120" s="190">
        <f t="shared" si="10"/>
        <v>31705.25</v>
      </c>
      <c r="R120" s="207">
        <f t="shared" si="11"/>
        <v>31705.25</v>
      </c>
      <c r="S120" s="208">
        <f t="shared" si="12"/>
        <v>0</v>
      </c>
      <c r="T120" s="192">
        <f t="shared" si="13"/>
        <v>0</v>
      </c>
    </row>
    <row r="121" spans="1:20" ht="24.95" customHeight="1" x14ac:dyDescent="0.2">
      <c r="A121" s="179" t="s">
        <v>257</v>
      </c>
      <c r="B121" s="181"/>
      <c r="C121" s="181"/>
      <c r="D121" s="307" t="s">
        <v>554</v>
      </c>
      <c r="E121" s="182" t="s">
        <v>106</v>
      </c>
      <c r="F121" s="182" t="s">
        <v>825</v>
      </c>
      <c r="G121" s="182" t="s">
        <v>826</v>
      </c>
      <c r="H121" s="307" t="s">
        <v>819</v>
      </c>
      <c r="I121" s="183">
        <v>42521</v>
      </c>
      <c r="J121" s="209">
        <v>17830.810000000001</v>
      </c>
      <c r="K121" s="180">
        <v>36</v>
      </c>
      <c r="L121" s="206">
        <f t="shared" si="14"/>
        <v>42491</v>
      </c>
      <c r="M121" s="186">
        <f t="shared" si="15"/>
        <v>43585</v>
      </c>
      <c r="N121" s="187">
        <f t="shared" si="16"/>
        <v>495.30027777777781</v>
      </c>
      <c r="O121" s="188" t="str">
        <f t="shared" si="17"/>
        <v>T</v>
      </c>
      <c r="P121" s="189">
        <f t="shared" si="9"/>
        <v>0</v>
      </c>
      <c r="Q121" s="190">
        <f t="shared" si="10"/>
        <v>17830.810000000001</v>
      </c>
      <c r="R121" s="207">
        <f t="shared" si="11"/>
        <v>17830.810000000001</v>
      </c>
      <c r="S121" s="208">
        <f t="shared" si="12"/>
        <v>0</v>
      </c>
      <c r="T121" s="192">
        <f t="shared" si="13"/>
        <v>0</v>
      </c>
    </row>
    <row r="122" spans="1:20" ht="24.95" customHeight="1" x14ac:dyDescent="0.2">
      <c r="A122" s="179" t="s">
        <v>258</v>
      </c>
      <c r="B122" s="181"/>
      <c r="C122" s="181"/>
      <c r="D122" s="307" t="s">
        <v>555</v>
      </c>
      <c r="E122" s="182" t="s">
        <v>106</v>
      </c>
      <c r="F122" s="182" t="s">
        <v>820</v>
      </c>
      <c r="G122" s="182" t="s">
        <v>827</v>
      </c>
      <c r="H122" s="307" t="s">
        <v>819</v>
      </c>
      <c r="I122" s="183">
        <v>42924</v>
      </c>
      <c r="J122" s="209">
        <v>22332.19</v>
      </c>
      <c r="K122" s="180">
        <v>36</v>
      </c>
      <c r="L122" s="206">
        <f t="shared" si="14"/>
        <v>42917</v>
      </c>
      <c r="M122" s="186">
        <f t="shared" si="15"/>
        <v>44012</v>
      </c>
      <c r="N122" s="187">
        <f t="shared" si="16"/>
        <v>620.33861111111105</v>
      </c>
      <c r="O122" s="188" t="str">
        <f t="shared" si="17"/>
        <v>T</v>
      </c>
      <c r="P122" s="189">
        <f t="shared" si="9"/>
        <v>0</v>
      </c>
      <c r="Q122" s="190">
        <f t="shared" si="10"/>
        <v>22332.19</v>
      </c>
      <c r="R122" s="207">
        <f t="shared" si="11"/>
        <v>22332.19</v>
      </c>
      <c r="S122" s="208">
        <f t="shared" si="12"/>
        <v>0</v>
      </c>
      <c r="T122" s="192">
        <f t="shared" si="13"/>
        <v>0</v>
      </c>
    </row>
    <row r="123" spans="1:20" ht="24.95" customHeight="1" x14ac:dyDescent="0.2">
      <c r="A123" s="179" t="s">
        <v>259</v>
      </c>
      <c r="B123" s="181"/>
      <c r="C123" s="181"/>
      <c r="D123" s="307" t="s">
        <v>105</v>
      </c>
      <c r="E123" s="182" t="s">
        <v>106</v>
      </c>
      <c r="F123" s="182" t="s">
        <v>107</v>
      </c>
      <c r="G123" s="182" t="s">
        <v>828</v>
      </c>
      <c r="H123" s="307" t="s">
        <v>819</v>
      </c>
      <c r="I123" s="183">
        <v>43704</v>
      </c>
      <c r="J123" s="209">
        <v>19980</v>
      </c>
      <c r="K123" s="180">
        <v>36</v>
      </c>
      <c r="L123" s="206">
        <f t="shared" si="14"/>
        <v>43678</v>
      </c>
      <c r="M123" s="186">
        <f t="shared" si="15"/>
        <v>44773</v>
      </c>
      <c r="N123" s="187">
        <f t="shared" si="16"/>
        <v>555</v>
      </c>
      <c r="O123" s="188" t="str">
        <f t="shared" si="17"/>
        <v>T</v>
      </c>
      <c r="P123" s="189">
        <f t="shared" si="9"/>
        <v>0</v>
      </c>
      <c r="Q123" s="190">
        <f t="shared" si="10"/>
        <v>19980</v>
      </c>
      <c r="R123" s="207">
        <f t="shared" si="11"/>
        <v>19980</v>
      </c>
      <c r="S123" s="208">
        <f t="shared" si="12"/>
        <v>0</v>
      </c>
      <c r="T123" s="192">
        <f t="shared" si="13"/>
        <v>0</v>
      </c>
    </row>
    <row r="124" spans="1:20" ht="24.95" customHeight="1" x14ac:dyDescent="0.2">
      <c r="A124" s="179" t="s">
        <v>260</v>
      </c>
      <c r="B124" s="181"/>
      <c r="C124" s="181"/>
      <c r="D124" s="307" t="s">
        <v>556</v>
      </c>
      <c r="E124" s="182" t="s">
        <v>760</v>
      </c>
      <c r="F124" s="182" t="s">
        <v>758</v>
      </c>
      <c r="G124" s="182" t="s">
        <v>829</v>
      </c>
      <c r="H124" s="307" t="s">
        <v>819</v>
      </c>
      <c r="I124" s="183">
        <v>42807</v>
      </c>
      <c r="J124" s="209">
        <v>26679.99</v>
      </c>
      <c r="K124" s="180">
        <v>36</v>
      </c>
      <c r="L124" s="206">
        <f t="shared" si="14"/>
        <v>42795</v>
      </c>
      <c r="M124" s="186">
        <f t="shared" si="15"/>
        <v>43890</v>
      </c>
      <c r="N124" s="187">
        <f t="shared" si="16"/>
        <v>741.1108333333334</v>
      </c>
      <c r="O124" s="188" t="str">
        <f t="shared" si="17"/>
        <v>T</v>
      </c>
      <c r="P124" s="189">
        <f t="shared" si="9"/>
        <v>0</v>
      </c>
      <c r="Q124" s="190">
        <f t="shared" si="10"/>
        <v>26679.99</v>
      </c>
      <c r="R124" s="207">
        <f t="shared" si="11"/>
        <v>26679.99</v>
      </c>
      <c r="S124" s="208">
        <f t="shared" si="12"/>
        <v>0</v>
      </c>
      <c r="T124" s="192">
        <f t="shared" si="13"/>
        <v>0</v>
      </c>
    </row>
    <row r="125" spans="1:20" ht="24.95" customHeight="1" x14ac:dyDescent="0.2">
      <c r="A125" s="179" t="s">
        <v>261</v>
      </c>
      <c r="B125" s="181"/>
      <c r="C125" s="181"/>
      <c r="D125" s="307" t="s">
        <v>556</v>
      </c>
      <c r="E125" s="182" t="s">
        <v>760</v>
      </c>
      <c r="F125" s="182" t="s">
        <v>758</v>
      </c>
      <c r="G125" s="182" t="s">
        <v>830</v>
      </c>
      <c r="H125" s="307" t="s">
        <v>819</v>
      </c>
      <c r="I125" s="183">
        <v>42806</v>
      </c>
      <c r="J125" s="209">
        <v>26679.99</v>
      </c>
      <c r="K125" s="180">
        <v>36</v>
      </c>
      <c r="L125" s="206">
        <f t="shared" si="14"/>
        <v>42795</v>
      </c>
      <c r="M125" s="186">
        <f t="shared" si="15"/>
        <v>43890</v>
      </c>
      <c r="N125" s="187">
        <f t="shared" si="16"/>
        <v>741.1108333333334</v>
      </c>
      <c r="O125" s="188" t="str">
        <f t="shared" si="17"/>
        <v>T</v>
      </c>
      <c r="P125" s="189">
        <f t="shared" si="9"/>
        <v>0</v>
      </c>
      <c r="Q125" s="190">
        <f t="shared" si="10"/>
        <v>26679.99</v>
      </c>
      <c r="R125" s="207">
        <f t="shared" si="11"/>
        <v>26679.99</v>
      </c>
      <c r="S125" s="208">
        <f t="shared" si="12"/>
        <v>0</v>
      </c>
      <c r="T125" s="192">
        <f t="shared" si="13"/>
        <v>0</v>
      </c>
    </row>
    <row r="126" spans="1:20" ht="24.95" customHeight="1" x14ac:dyDescent="0.2">
      <c r="A126" s="179" t="s">
        <v>262</v>
      </c>
      <c r="B126" s="181"/>
      <c r="C126" s="181"/>
      <c r="D126" s="307" t="s">
        <v>129</v>
      </c>
      <c r="E126" s="182" t="s">
        <v>137</v>
      </c>
      <c r="F126" s="182" t="s">
        <v>831</v>
      </c>
      <c r="G126" s="182" t="s">
        <v>832</v>
      </c>
      <c r="H126" s="307" t="s">
        <v>819</v>
      </c>
      <c r="I126" s="183">
        <v>41932</v>
      </c>
      <c r="J126" s="209">
        <v>12501.97</v>
      </c>
      <c r="K126" s="180">
        <v>36</v>
      </c>
      <c r="L126" s="206">
        <f t="shared" si="14"/>
        <v>41913</v>
      </c>
      <c r="M126" s="186">
        <f t="shared" si="15"/>
        <v>43008</v>
      </c>
      <c r="N126" s="187">
        <f t="shared" si="16"/>
        <v>347.27694444444444</v>
      </c>
      <c r="O126" s="188" t="str">
        <f t="shared" si="17"/>
        <v>T</v>
      </c>
      <c r="P126" s="189">
        <f t="shared" si="9"/>
        <v>0</v>
      </c>
      <c r="Q126" s="190">
        <f t="shared" si="10"/>
        <v>12501.97</v>
      </c>
      <c r="R126" s="207">
        <f t="shared" si="11"/>
        <v>12501.97</v>
      </c>
      <c r="S126" s="208">
        <f t="shared" si="12"/>
        <v>0</v>
      </c>
      <c r="T126" s="192">
        <f t="shared" si="13"/>
        <v>0</v>
      </c>
    </row>
    <row r="127" spans="1:20" ht="24.95" customHeight="1" x14ac:dyDescent="0.2">
      <c r="A127" s="179" t="s">
        <v>263</v>
      </c>
      <c r="B127" s="181"/>
      <c r="C127" s="181"/>
      <c r="D127" s="307" t="s">
        <v>557</v>
      </c>
      <c r="E127" s="182" t="s">
        <v>137</v>
      </c>
      <c r="F127" s="182" t="s">
        <v>833</v>
      </c>
      <c r="G127" s="182" t="s">
        <v>834</v>
      </c>
      <c r="H127" s="307" t="s">
        <v>819</v>
      </c>
      <c r="I127" s="183">
        <v>42914</v>
      </c>
      <c r="J127" s="209">
        <v>20880</v>
      </c>
      <c r="K127" s="180">
        <v>36</v>
      </c>
      <c r="L127" s="206">
        <f t="shared" si="14"/>
        <v>42887</v>
      </c>
      <c r="M127" s="186">
        <f t="shared" si="15"/>
        <v>43982</v>
      </c>
      <c r="N127" s="187">
        <f t="shared" si="16"/>
        <v>580</v>
      </c>
      <c r="O127" s="188" t="str">
        <f t="shared" si="17"/>
        <v>T</v>
      </c>
      <c r="P127" s="189">
        <f t="shared" si="9"/>
        <v>0</v>
      </c>
      <c r="Q127" s="190">
        <f t="shared" si="10"/>
        <v>20880</v>
      </c>
      <c r="R127" s="207">
        <f t="shared" si="11"/>
        <v>20880</v>
      </c>
      <c r="S127" s="208">
        <f t="shared" si="12"/>
        <v>0</v>
      </c>
      <c r="T127" s="192">
        <f t="shared" si="13"/>
        <v>0</v>
      </c>
    </row>
    <row r="128" spans="1:20" ht="24.95" customHeight="1" x14ac:dyDescent="0.2">
      <c r="A128" s="179" t="s">
        <v>264</v>
      </c>
      <c r="B128" s="181"/>
      <c r="C128" s="181"/>
      <c r="D128" s="307" t="s">
        <v>517</v>
      </c>
      <c r="E128" s="182" t="s">
        <v>137</v>
      </c>
      <c r="F128" s="182" t="s">
        <v>763</v>
      </c>
      <c r="G128" s="182" t="s">
        <v>835</v>
      </c>
      <c r="H128" s="307" t="s">
        <v>819</v>
      </c>
      <c r="I128" s="183">
        <v>42912</v>
      </c>
      <c r="J128" s="209">
        <v>18935.27</v>
      </c>
      <c r="K128" s="180">
        <v>36</v>
      </c>
      <c r="L128" s="206">
        <f t="shared" si="14"/>
        <v>42887</v>
      </c>
      <c r="M128" s="186">
        <f t="shared" si="15"/>
        <v>43982</v>
      </c>
      <c r="N128" s="187">
        <f t="shared" si="16"/>
        <v>525.97972222222222</v>
      </c>
      <c r="O128" s="188" t="str">
        <f t="shared" si="17"/>
        <v>T</v>
      </c>
      <c r="P128" s="189">
        <f t="shared" si="9"/>
        <v>0</v>
      </c>
      <c r="Q128" s="190">
        <f t="shared" si="10"/>
        <v>18935.27</v>
      </c>
      <c r="R128" s="207">
        <f t="shared" si="11"/>
        <v>18935.27</v>
      </c>
      <c r="S128" s="208">
        <f t="shared" si="12"/>
        <v>0</v>
      </c>
      <c r="T128" s="192">
        <f t="shared" si="13"/>
        <v>0</v>
      </c>
    </row>
    <row r="129" spans="1:20" ht="24.95" customHeight="1" x14ac:dyDescent="0.2">
      <c r="A129" s="179" t="s">
        <v>265</v>
      </c>
      <c r="B129" s="181"/>
      <c r="C129" s="181"/>
      <c r="D129" s="307" t="s">
        <v>129</v>
      </c>
      <c r="E129" s="182" t="s">
        <v>137</v>
      </c>
      <c r="F129" s="182" t="s">
        <v>836</v>
      </c>
      <c r="G129" s="182" t="s">
        <v>837</v>
      </c>
      <c r="H129" s="307" t="s">
        <v>819</v>
      </c>
      <c r="I129" s="183">
        <v>41810</v>
      </c>
      <c r="J129" s="209">
        <v>12494.36</v>
      </c>
      <c r="K129" s="180">
        <v>36</v>
      </c>
      <c r="L129" s="206">
        <f t="shared" si="14"/>
        <v>41791</v>
      </c>
      <c r="M129" s="186">
        <f t="shared" si="15"/>
        <v>42886</v>
      </c>
      <c r="N129" s="187">
        <f t="shared" si="16"/>
        <v>347.06555555555559</v>
      </c>
      <c r="O129" s="188" t="str">
        <f t="shared" si="17"/>
        <v>T</v>
      </c>
      <c r="P129" s="189">
        <f t="shared" si="9"/>
        <v>0</v>
      </c>
      <c r="Q129" s="190">
        <f t="shared" si="10"/>
        <v>12494.36</v>
      </c>
      <c r="R129" s="207">
        <f t="shared" si="11"/>
        <v>12494.36</v>
      </c>
      <c r="S129" s="208">
        <f t="shared" si="12"/>
        <v>0</v>
      </c>
      <c r="T129" s="192">
        <f t="shared" si="13"/>
        <v>0</v>
      </c>
    </row>
    <row r="130" spans="1:20" ht="24.95" customHeight="1" x14ac:dyDescent="0.2">
      <c r="A130" s="179" t="s">
        <v>266</v>
      </c>
      <c r="B130" s="181"/>
      <c r="C130" s="181"/>
      <c r="D130" s="307" t="s">
        <v>558</v>
      </c>
      <c r="E130" s="182" t="s">
        <v>699</v>
      </c>
      <c r="F130" s="182" t="s">
        <v>793</v>
      </c>
      <c r="G130" s="182" t="s">
        <v>838</v>
      </c>
      <c r="H130" s="307" t="s">
        <v>819</v>
      </c>
      <c r="I130" s="183">
        <v>42607</v>
      </c>
      <c r="J130" s="209">
        <v>11484</v>
      </c>
      <c r="K130" s="180">
        <v>36</v>
      </c>
      <c r="L130" s="206">
        <f t="shared" si="14"/>
        <v>42583</v>
      </c>
      <c r="M130" s="186">
        <f t="shared" si="15"/>
        <v>43677</v>
      </c>
      <c r="N130" s="187">
        <f t="shared" si="16"/>
        <v>319</v>
      </c>
      <c r="O130" s="188" t="str">
        <f t="shared" si="17"/>
        <v>T</v>
      </c>
      <c r="P130" s="189">
        <f t="shared" si="9"/>
        <v>0</v>
      </c>
      <c r="Q130" s="190">
        <f t="shared" si="10"/>
        <v>11484</v>
      </c>
      <c r="R130" s="207">
        <f t="shared" si="11"/>
        <v>11484</v>
      </c>
      <c r="S130" s="208">
        <f t="shared" si="12"/>
        <v>0</v>
      </c>
      <c r="T130" s="192">
        <f t="shared" si="13"/>
        <v>0</v>
      </c>
    </row>
    <row r="131" spans="1:20" ht="24.95" customHeight="1" x14ac:dyDescent="0.2">
      <c r="A131" s="179" t="s">
        <v>267</v>
      </c>
      <c r="B131" s="181"/>
      <c r="C131" s="181"/>
      <c r="D131" s="307" t="s">
        <v>559</v>
      </c>
      <c r="E131" s="182" t="s">
        <v>699</v>
      </c>
      <c r="F131" s="182" t="s">
        <v>839</v>
      </c>
      <c r="G131" s="182" t="s">
        <v>840</v>
      </c>
      <c r="H131" s="307" t="s">
        <v>819</v>
      </c>
      <c r="I131" s="183">
        <v>44159</v>
      </c>
      <c r="J131" s="209">
        <v>25512</v>
      </c>
      <c r="K131" s="180">
        <v>36</v>
      </c>
      <c r="L131" s="206">
        <f t="shared" si="14"/>
        <v>44136</v>
      </c>
      <c r="M131" s="186">
        <f t="shared" si="15"/>
        <v>45230</v>
      </c>
      <c r="N131" s="187">
        <f t="shared" si="16"/>
        <v>708.66666666666663</v>
      </c>
      <c r="O131" s="188" t="str">
        <f t="shared" si="17"/>
        <v>T</v>
      </c>
      <c r="P131" s="189">
        <f t="shared" si="9"/>
        <v>0</v>
      </c>
      <c r="Q131" s="190">
        <f t="shared" si="10"/>
        <v>25512</v>
      </c>
      <c r="R131" s="207">
        <f t="shared" si="11"/>
        <v>25512</v>
      </c>
      <c r="S131" s="208">
        <f t="shared" si="12"/>
        <v>0</v>
      </c>
      <c r="T131" s="192">
        <f t="shared" si="13"/>
        <v>0</v>
      </c>
    </row>
    <row r="132" spans="1:20" ht="24.95" customHeight="1" x14ac:dyDescent="0.2">
      <c r="A132" s="179" t="s">
        <v>268</v>
      </c>
      <c r="B132" s="181"/>
      <c r="C132" s="181"/>
      <c r="D132" s="307" t="s">
        <v>560</v>
      </c>
      <c r="E132" s="182" t="s">
        <v>699</v>
      </c>
      <c r="F132" s="182" t="s">
        <v>841</v>
      </c>
      <c r="G132" s="182" t="s">
        <v>842</v>
      </c>
      <c r="H132" s="307" t="s">
        <v>819</v>
      </c>
      <c r="I132" s="183">
        <v>42548</v>
      </c>
      <c r="J132" s="209">
        <v>23083.7</v>
      </c>
      <c r="K132" s="180">
        <v>36</v>
      </c>
      <c r="L132" s="206">
        <f t="shared" si="14"/>
        <v>42522</v>
      </c>
      <c r="M132" s="186">
        <f t="shared" si="15"/>
        <v>43616</v>
      </c>
      <c r="N132" s="187">
        <f t="shared" si="16"/>
        <v>641.21388888888896</v>
      </c>
      <c r="O132" s="188" t="str">
        <f t="shared" si="17"/>
        <v>T</v>
      </c>
      <c r="P132" s="189">
        <f t="shared" si="9"/>
        <v>0</v>
      </c>
      <c r="Q132" s="190">
        <f t="shared" si="10"/>
        <v>23083.700000000004</v>
      </c>
      <c r="R132" s="207">
        <f t="shared" si="11"/>
        <v>23083.700000000004</v>
      </c>
      <c r="S132" s="208">
        <f t="shared" si="12"/>
        <v>0</v>
      </c>
      <c r="T132" s="192">
        <f t="shared" si="13"/>
        <v>-3.637978807091713E-12</v>
      </c>
    </row>
    <row r="133" spans="1:20" ht="24.95" customHeight="1" x14ac:dyDescent="0.2">
      <c r="A133" s="179" t="s">
        <v>269</v>
      </c>
      <c r="B133" s="181"/>
      <c r="C133" s="181"/>
      <c r="D133" s="307" t="s">
        <v>561</v>
      </c>
      <c r="E133" s="182" t="s">
        <v>744</v>
      </c>
      <c r="F133" s="182" t="s">
        <v>744</v>
      </c>
      <c r="G133" s="182" t="s">
        <v>744</v>
      </c>
      <c r="H133" s="307" t="s">
        <v>819</v>
      </c>
      <c r="I133" s="183">
        <v>42886</v>
      </c>
      <c r="J133" s="209">
        <v>4956.78</v>
      </c>
      <c r="K133" s="180">
        <v>120</v>
      </c>
      <c r="L133" s="206">
        <f t="shared" si="14"/>
        <v>42856</v>
      </c>
      <c r="M133" s="186">
        <f t="shared" si="15"/>
        <v>46507</v>
      </c>
      <c r="N133" s="187">
        <f t="shared" si="16"/>
        <v>41.3065</v>
      </c>
      <c r="O133" s="188" t="str">
        <f t="shared" si="17"/>
        <v>T</v>
      </c>
      <c r="P133" s="189">
        <f t="shared" si="9"/>
        <v>0</v>
      </c>
      <c r="Q133" s="190">
        <f t="shared" si="10"/>
        <v>4956.78</v>
      </c>
      <c r="R133" s="207">
        <f t="shared" si="11"/>
        <v>4956.78</v>
      </c>
      <c r="S133" s="208">
        <f t="shared" si="12"/>
        <v>0</v>
      </c>
      <c r="T133" s="192">
        <f t="shared" si="13"/>
        <v>0</v>
      </c>
    </row>
    <row r="134" spans="1:20" ht="24.95" customHeight="1" x14ac:dyDescent="0.2">
      <c r="A134" s="179" t="s">
        <v>270</v>
      </c>
      <c r="B134" s="181"/>
      <c r="C134" s="181"/>
      <c r="D134" s="307" t="s">
        <v>523</v>
      </c>
      <c r="E134" s="182" t="s">
        <v>138</v>
      </c>
      <c r="F134" s="182" t="s">
        <v>773</v>
      </c>
      <c r="G134" s="182" t="s">
        <v>843</v>
      </c>
      <c r="H134" s="307" t="s">
        <v>819</v>
      </c>
      <c r="I134" s="183">
        <v>43657</v>
      </c>
      <c r="J134" s="209">
        <v>6800</v>
      </c>
      <c r="K134" s="180">
        <v>36</v>
      </c>
      <c r="L134" s="206">
        <f t="shared" si="14"/>
        <v>43647</v>
      </c>
      <c r="M134" s="186">
        <f t="shared" si="15"/>
        <v>44742</v>
      </c>
      <c r="N134" s="187">
        <f t="shared" si="16"/>
        <v>188.88888888888889</v>
      </c>
      <c r="O134" s="188" t="str">
        <f t="shared" si="17"/>
        <v>T</v>
      </c>
      <c r="P134" s="189">
        <f t="shared" si="9"/>
        <v>0</v>
      </c>
      <c r="Q134" s="190">
        <f t="shared" si="10"/>
        <v>6800</v>
      </c>
      <c r="R134" s="207">
        <f t="shared" si="11"/>
        <v>6800</v>
      </c>
      <c r="S134" s="208">
        <f t="shared" si="12"/>
        <v>0</v>
      </c>
      <c r="T134" s="192">
        <f t="shared" si="13"/>
        <v>0</v>
      </c>
    </row>
    <row r="135" spans="1:20" ht="24.95" customHeight="1" x14ac:dyDescent="0.2">
      <c r="A135" s="179" t="s">
        <v>271</v>
      </c>
      <c r="B135" s="181"/>
      <c r="C135" s="181"/>
      <c r="D135" s="307" t="s">
        <v>562</v>
      </c>
      <c r="E135" s="182" t="s">
        <v>138</v>
      </c>
      <c r="F135" s="182" t="s">
        <v>844</v>
      </c>
      <c r="G135" s="182" t="s">
        <v>845</v>
      </c>
      <c r="H135" s="307" t="s">
        <v>819</v>
      </c>
      <c r="I135" s="183">
        <v>43994</v>
      </c>
      <c r="J135" s="209">
        <v>19799.990000000002</v>
      </c>
      <c r="K135" s="180">
        <v>36</v>
      </c>
      <c r="L135" s="206">
        <f t="shared" si="14"/>
        <v>43983</v>
      </c>
      <c r="M135" s="186">
        <f t="shared" si="15"/>
        <v>45077</v>
      </c>
      <c r="N135" s="187">
        <f t="shared" si="16"/>
        <v>549.99972222222232</v>
      </c>
      <c r="O135" s="188" t="str">
        <f t="shared" si="17"/>
        <v>T</v>
      </c>
      <c r="P135" s="189">
        <f t="shared" ref="P135:P198" si="18">IF(ISNUMBER(O135),N135,0)</f>
        <v>0</v>
      </c>
      <c r="Q135" s="190">
        <f t="shared" ref="Q135:Q198" si="19">IF(O135="t",K135*N135,IF(ISNUMBER(O135),O135*N135,0))</f>
        <v>19799.990000000005</v>
      </c>
      <c r="R135" s="207">
        <f t="shared" ref="R135:R198" si="20">+Q135+P135</f>
        <v>19799.990000000005</v>
      </c>
      <c r="S135" s="208">
        <f t="shared" ref="S135:S198" si="21">+J135-R135</f>
        <v>0</v>
      </c>
      <c r="T135" s="192">
        <f t="shared" ref="T135:T198" si="22">IF(Q135=0,J135-P135-R135,J135-Q135-P135-S135)</f>
        <v>-3.637978807091713E-12</v>
      </c>
    </row>
    <row r="136" spans="1:20" ht="24.95" customHeight="1" x14ac:dyDescent="0.2">
      <c r="A136" s="179" t="s">
        <v>272</v>
      </c>
      <c r="B136" s="181"/>
      <c r="C136" s="181"/>
      <c r="D136" s="307" t="s">
        <v>136</v>
      </c>
      <c r="E136" s="182" t="s">
        <v>744</v>
      </c>
      <c r="F136" s="182" t="s">
        <v>744</v>
      </c>
      <c r="G136" s="182" t="s">
        <v>706</v>
      </c>
      <c r="H136" s="307" t="s">
        <v>819</v>
      </c>
      <c r="I136" s="183">
        <v>41309</v>
      </c>
      <c r="J136" s="209">
        <v>2650</v>
      </c>
      <c r="K136" s="180">
        <v>120</v>
      </c>
      <c r="L136" s="206">
        <f t="shared" ref="L136:L199" si="23">DATE(YEAR(I136),MONTH(I136),1)</f>
        <v>41306</v>
      </c>
      <c r="M136" s="186">
        <f t="shared" ref="M136:M199" si="24">EDATE(L136,K136)-1</f>
        <v>44957</v>
      </c>
      <c r="N136" s="187">
        <f t="shared" ref="N136:N199" si="25">+J136/K136</f>
        <v>22.083333333333332</v>
      </c>
      <c r="O136" s="188" t="str">
        <f t="shared" si="17"/>
        <v>T</v>
      </c>
      <c r="P136" s="189">
        <f t="shared" si="18"/>
        <v>0</v>
      </c>
      <c r="Q136" s="190">
        <f t="shared" si="19"/>
        <v>2650</v>
      </c>
      <c r="R136" s="207">
        <f t="shared" si="20"/>
        <v>2650</v>
      </c>
      <c r="S136" s="208">
        <f t="shared" si="21"/>
        <v>0</v>
      </c>
      <c r="T136" s="192">
        <f t="shared" si="22"/>
        <v>0</v>
      </c>
    </row>
    <row r="137" spans="1:20" ht="24.95" customHeight="1" x14ac:dyDescent="0.2">
      <c r="A137" s="179" t="s">
        <v>273</v>
      </c>
      <c r="B137" s="181"/>
      <c r="C137" s="181"/>
      <c r="D137" s="307" t="s">
        <v>542</v>
      </c>
      <c r="E137" s="182" t="s">
        <v>746</v>
      </c>
      <c r="F137" s="182" t="s">
        <v>802</v>
      </c>
      <c r="G137" s="182" t="s">
        <v>846</v>
      </c>
      <c r="H137" s="307" t="s">
        <v>819</v>
      </c>
      <c r="I137" s="183">
        <v>42826</v>
      </c>
      <c r="J137" s="209">
        <v>13918.84</v>
      </c>
      <c r="K137" s="180">
        <v>36</v>
      </c>
      <c r="L137" s="206">
        <f t="shared" si="23"/>
        <v>42826</v>
      </c>
      <c r="M137" s="186">
        <f t="shared" si="24"/>
        <v>43921</v>
      </c>
      <c r="N137" s="187">
        <f t="shared" si="25"/>
        <v>386.63444444444445</v>
      </c>
      <c r="O137" s="188" t="str">
        <f t="shared" si="17"/>
        <v>T</v>
      </c>
      <c r="P137" s="189">
        <f t="shared" si="18"/>
        <v>0</v>
      </c>
      <c r="Q137" s="190">
        <f t="shared" si="19"/>
        <v>13918.84</v>
      </c>
      <c r="R137" s="207">
        <f t="shared" si="20"/>
        <v>13918.84</v>
      </c>
      <c r="S137" s="208">
        <f t="shared" si="21"/>
        <v>0</v>
      </c>
      <c r="T137" s="192">
        <f t="shared" si="22"/>
        <v>0</v>
      </c>
    </row>
    <row r="138" spans="1:20" ht="24.95" customHeight="1" x14ac:dyDescent="0.2">
      <c r="A138" s="179" t="s">
        <v>274</v>
      </c>
      <c r="B138" s="181"/>
      <c r="C138" s="181"/>
      <c r="D138" s="307" t="s">
        <v>549</v>
      </c>
      <c r="E138" s="182" t="s">
        <v>138</v>
      </c>
      <c r="F138" s="182" t="s">
        <v>814</v>
      </c>
      <c r="G138" s="182" t="s">
        <v>847</v>
      </c>
      <c r="H138" s="307" t="s">
        <v>819</v>
      </c>
      <c r="I138" s="183">
        <v>42836</v>
      </c>
      <c r="J138" s="209">
        <v>12559.2</v>
      </c>
      <c r="K138" s="180">
        <v>36</v>
      </c>
      <c r="L138" s="206">
        <f t="shared" si="23"/>
        <v>42826</v>
      </c>
      <c r="M138" s="186">
        <f t="shared" si="24"/>
        <v>43921</v>
      </c>
      <c r="N138" s="187">
        <f t="shared" si="25"/>
        <v>348.86666666666667</v>
      </c>
      <c r="O138" s="188" t="str">
        <f t="shared" si="17"/>
        <v>T</v>
      </c>
      <c r="P138" s="189">
        <f t="shared" si="18"/>
        <v>0</v>
      </c>
      <c r="Q138" s="190">
        <f t="shared" si="19"/>
        <v>12559.2</v>
      </c>
      <c r="R138" s="207">
        <f t="shared" si="20"/>
        <v>12559.2</v>
      </c>
      <c r="S138" s="208">
        <f t="shared" si="21"/>
        <v>0</v>
      </c>
      <c r="T138" s="192">
        <f t="shared" si="22"/>
        <v>0</v>
      </c>
    </row>
    <row r="139" spans="1:20" ht="24.95" customHeight="1" x14ac:dyDescent="0.2">
      <c r="A139" s="179" t="s">
        <v>275</v>
      </c>
      <c r="B139" s="181"/>
      <c r="C139" s="181"/>
      <c r="D139" s="307" t="s">
        <v>563</v>
      </c>
      <c r="E139" s="182" t="s">
        <v>848</v>
      </c>
      <c r="F139" s="182" t="s">
        <v>849</v>
      </c>
      <c r="G139" s="182" t="s">
        <v>850</v>
      </c>
      <c r="H139" s="307" t="s">
        <v>819</v>
      </c>
      <c r="I139" s="183">
        <v>42851</v>
      </c>
      <c r="J139" s="209">
        <v>2998.99</v>
      </c>
      <c r="K139" s="180">
        <v>36</v>
      </c>
      <c r="L139" s="206">
        <f t="shared" si="23"/>
        <v>42826</v>
      </c>
      <c r="M139" s="186">
        <f t="shared" si="24"/>
        <v>43921</v>
      </c>
      <c r="N139" s="187">
        <f t="shared" si="25"/>
        <v>83.305277777777775</v>
      </c>
      <c r="O139" s="188" t="str">
        <f t="shared" si="17"/>
        <v>T</v>
      </c>
      <c r="P139" s="189">
        <f t="shared" si="18"/>
        <v>0</v>
      </c>
      <c r="Q139" s="190">
        <f t="shared" si="19"/>
        <v>2998.99</v>
      </c>
      <c r="R139" s="207">
        <f t="shared" si="20"/>
        <v>2998.99</v>
      </c>
      <c r="S139" s="208">
        <f t="shared" si="21"/>
        <v>0</v>
      </c>
      <c r="T139" s="192">
        <f t="shared" si="22"/>
        <v>0</v>
      </c>
    </row>
    <row r="140" spans="1:20" ht="24.95" customHeight="1" x14ac:dyDescent="0.2">
      <c r="A140" s="179" t="s">
        <v>276</v>
      </c>
      <c r="B140" s="181"/>
      <c r="C140" s="181"/>
      <c r="D140" s="307" t="s">
        <v>520</v>
      </c>
      <c r="E140" s="182" t="s">
        <v>696</v>
      </c>
      <c r="F140" s="182" t="s">
        <v>851</v>
      </c>
      <c r="G140" s="182" t="s">
        <v>852</v>
      </c>
      <c r="H140" s="307" t="s">
        <v>819</v>
      </c>
      <c r="I140" s="183">
        <v>42704</v>
      </c>
      <c r="J140" s="209">
        <v>3237.5</v>
      </c>
      <c r="K140" s="180">
        <v>36</v>
      </c>
      <c r="L140" s="206">
        <f t="shared" si="23"/>
        <v>42675</v>
      </c>
      <c r="M140" s="186">
        <f t="shared" si="24"/>
        <v>43769</v>
      </c>
      <c r="N140" s="187">
        <f t="shared" si="25"/>
        <v>89.930555555555557</v>
      </c>
      <c r="O140" s="188" t="str">
        <f t="shared" si="17"/>
        <v>T</v>
      </c>
      <c r="P140" s="189">
        <f t="shared" si="18"/>
        <v>0</v>
      </c>
      <c r="Q140" s="190">
        <f t="shared" si="19"/>
        <v>3237.5</v>
      </c>
      <c r="R140" s="207">
        <f t="shared" si="20"/>
        <v>3237.5</v>
      </c>
      <c r="S140" s="208">
        <f t="shared" si="21"/>
        <v>0</v>
      </c>
      <c r="T140" s="192">
        <f t="shared" si="22"/>
        <v>0</v>
      </c>
    </row>
    <row r="141" spans="1:20" ht="24.95" customHeight="1" x14ac:dyDescent="0.2">
      <c r="A141" s="179" t="s">
        <v>277</v>
      </c>
      <c r="B141" s="181"/>
      <c r="C141" s="181"/>
      <c r="D141" s="307" t="s">
        <v>564</v>
      </c>
      <c r="E141" s="182" t="s">
        <v>696</v>
      </c>
      <c r="F141" s="182" t="s">
        <v>853</v>
      </c>
      <c r="G141" s="182" t="s">
        <v>854</v>
      </c>
      <c r="H141" s="307" t="s">
        <v>819</v>
      </c>
      <c r="I141" s="183">
        <v>42963</v>
      </c>
      <c r="J141" s="209">
        <v>5999</v>
      </c>
      <c r="K141" s="180">
        <v>36</v>
      </c>
      <c r="L141" s="206">
        <f t="shared" si="23"/>
        <v>42948</v>
      </c>
      <c r="M141" s="186">
        <f t="shared" si="24"/>
        <v>44043</v>
      </c>
      <c r="N141" s="187">
        <f t="shared" si="25"/>
        <v>166.63888888888889</v>
      </c>
      <c r="O141" s="188" t="str">
        <f t="shared" si="17"/>
        <v>T</v>
      </c>
      <c r="P141" s="189">
        <f t="shared" si="18"/>
        <v>0</v>
      </c>
      <c r="Q141" s="190">
        <f t="shared" si="19"/>
        <v>5999</v>
      </c>
      <c r="R141" s="207">
        <f t="shared" si="20"/>
        <v>5999</v>
      </c>
      <c r="S141" s="208">
        <f t="shared" si="21"/>
        <v>0</v>
      </c>
      <c r="T141" s="192">
        <f t="shared" si="22"/>
        <v>0</v>
      </c>
    </row>
    <row r="142" spans="1:20" ht="24.95" customHeight="1" x14ac:dyDescent="0.2">
      <c r="A142" s="179" t="s">
        <v>278</v>
      </c>
      <c r="B142" s="181"/>
      <c r="C142" s="181"/>
      <c r="D142" s="307" t="s">
        <v>519</v>
      </c>
      <c r="E142" s="182" t="s">
        <v>769</v>
      </c>
      <c r="F142" s="182" t="s">
        <v>770</v>
      </c>
      <c r="G142" s="182">
        <v>30000533</v>
      </c>
      <c r="H142" s="307" t="s">
        <v>819</v>
      </c>
      <c r="I142" s="183">
        <v>42996</v>
      </c>
      <c r="J142" s="209">
        <v>14307.45</v>
      </c>
      <c r="K142" s="180">
        <v>36</v>
      </c>
      <c r="L142" s="206">
        <f t="shared" si="23"/>
        <v>42979</v>
      </c>
      <c r="M142" s="186">
        <f t="shared" si="24"/>
        <v>44074</v>
      </c>
      <c r="N142" s="187">
        <f t="shared" si="25"/>
        <v>397.42916666666667</v>
      </c>
      <c r="O142" s="188" t="str">
        <f t="shared" si="17"/>
        <v>T</v>
      </c>
      <c r="P142" s="189">
        <f t="shared" si="18"/>
        <v>0</v>
      </c>
      <c r="Q142" s="190">
        <f t="shared" si="19"/>
        <v>14307.45</v>
      </c>
      <c r="R142" s="207">
        <f t="shared" si="20"/>
        <v>14307.45</v>
      </c>
      <c r="S142" s="208">
        <f t="shared" si="21"/>
        <v>0</v>
      </c>
      <c r="T142" s="192">
        <f t="shared" si="22"/>
        <v>0</v>
      </c>
    </row>
    <row r="143" spans="1:20" ht="24.95" customHeight="1" x14ac:dyDescent="0.2">
      <c r="A143" s="179" t="s">
        <v>279</v>
      </c>
      <c r="B143" s="181"/>
      <c r="C143" s="181"/>
      <c r="D143" s="307" t="s">
        <v>565</v>
      </c>
      <c r="E143" s="182" t="s">
        <v>808</v>
      </c>
      <c r="F143" s="182" t="s">
        <v>808</v>
      </c>
      <c r="G143" s="182" t="s">
        <v>808</v>
      </c>
      <c r="H143" s="307" t="s">
        <v>819</v>
      </c>
      <c r="I143" s="183">
        <v>39071</v>
      </c>
      <c r="J143" s="209">
        <v>2760</v>
      </c>
      <c r="K143" s="180">
        <v>120</v>
      </c>
      <c r="L143" s="206">
        <f t="shared" si="23"/>
        <v>39052</v>
      </c>
      <c r="M143" s="186">
        <f t="shared" si="24"/>
        <v>42704</v>
      </c>
      <c r="N143" s="187">
        <f t="shared" si="25"/>
        <v>23</v>
      </c>
      <c r="O143" s="188" t="str">
        <f t="shared" si="17"/>
        <v>T</v>
      </c>
      <c r="P143" s="189">
        <f t="shared" si="18"/>
        <v>0</v>
      </c>
      <c r="Q143" s="190">
        <f t="shared" si="19"/>
        <v>2760</v>
      </c>
      <c r="R143" s="207">
        <f t="shared" si="20"/>
        <v>2760</v>
      </c>
      <c r="S143" s="208">
        <f t="shared" si="21"/>
        <v>0</v>
      </c>
      <c r="T143" s="192">
        <f t="shared" si="22"/>
        <v>0</v>
      </c>
    </row>
    <row r="144" spans="1:20" ht="24.95" customHeight="1" x14ac:dyDescent="0.2">
      <c r="A144" s="179" t="s">
        <v>280</v>
      </c>
      <c r="B144" s="181"/>
      <c r="C144" s="181"/>
      <c r="D144" s="307" t="s">
        <v>566</v>
      </c>
      <c r="E144" s="182" t="s">
        <v>855</v>
      </c>
      <c r="F144" s="182" t="s">
        <v>705</v>
      </c>
      <c r="G144" s="182" t="s">
        <v>706</v>
      </c>
      <c r="H144" s="307" t="s">
        <v>819</v>
      </c>
      <c r="I144" s="183">
        <v>43210</v>
      </c>
      <c r="J144" s="209">
        <v>7699</v>
      </c>
      <c r="K144" s="180">
        <v>120</v>
      </c>
      <c r="L144" s="206">
        <f t="shared" si="23"/>
        <v>43191</v>
      </c>
      <c r="M144" s="186">
        <f t="shared" si="24"/>
        <v>46843</v>
      </c>
      <c r="N144" s="187">
        <f t="shared" si="25"/>
        <v>64.158333333333331</v>
      </c>
      <c r="O144" s="188" t="str">
        <f t="shared" ref="O144:O207" si="26">IF($S$3&lt;L144,"N",IF($S$3&gt;M144,"T",DATEDIF(L144,$S$3,"m")))</f>
        <v>T</v>
      </c>
      <c r="P144" s="189">
        <f t="shared" si="18"/>
        <v>0</v>
      </c>
      <c r="Q144" s="190">
        <f t="shared" si="19"/>
        <v>7699</v>
      </c>
      <c r="R144" s="207">
        <f t="shared" si="20"/>
        <v>7699</v>
      </c>
      <c r="S144" s="208">
        <f t="shared" si="21"/>
        <v>0</v>
      </c>
      <c r="T144" s="192">
        <f t="shared" si="22"/>
        <v>0</v>
      </c>
    </row>
    <row r="145" spans="1:20" ht="24.95" customHeight="1" x14ac:dyDescent="0.2">
      <c r="A145" s="179" t="s">
        <v>281</v>
      </c>
      <c r="B145" s="181"/>
      <c r="C145" s="181"/>
      <c r="D145" s="307" t="s">
        <v>567</v>
      </c>
      <c r="E145" s="182" t="s">
        <v>856</v>
      </c>
      <c r="F145" s="182" t="s">
        <v>857</v>
      </c>
      <c r="G145" s="182" t="s">
        <v>706</v>
      </c>
      <c r="H145" s="307" t="s">
        <v>819</v>
      </c>
      <c r="I145" s="183">
        <v>42039</v>
      </c>
      <c r="J145" s="209">
        <v>3761</v>
      </c>
      <c r="K145" s="180">
        <v>120</v>
      </c>
      <c r="L145" s="206">
        <f t="shared" si="23"/>
        <v>42036</v>
      </c>
      <c r="M145" s="186">
        <f t="shared" si="24"/>
        <v>45688</v>
      </c>
      <c r="N145" s="187">
        <f t="shared" si="25"/>
        <v>31.341666666666665</v>
      </c>
      <c r="O145" s="188" t="str">
        <f t="shared" si="26"/>
        <v>T</v>
      </c>
      <c r="P145" s="189">
        <f t="shared" si="18"/>
        <v>0</v>
      </c>
      <c r="Q145" s="190">
        <f t="shared" si="19"/>
        <v>3761</v>
      </c>
      <c r="R145" s="207">
        <f t="shared" si="20"/>
        <v>3761</v>
      </c>
      <c r="S145" s="208">
        <f t="shared" si="21"/>
        <v>0</v>
      </c>
      <c r="T145" s="192">
        <f t="shared" si="22"/>
        <v>0</v>
      </c>
    </row>
    <row r="146" spans="1:20" ht="24.95" customHeight="1" x14ac:dyDescent="0.2">
      <c r="A146" s="179" t="s">
        <v>282</v>
      </c>
      <c r="B146" s="181"/>
      <c r="C146" s="181"/>
      <c r="D146" s="307" t="s">
        <v>568</v>
      </c>
      <c r="E146" s="182" t="s">
        <v>141</v>
      </c>
      <c r="F146" s="182" t="s">
        <v>141</v>
      </c>
      <c r="G146" s="182" t="s">
        <v>146</v>
      </c>
      <c r="H146" s="307" t="s">
        <v>819</v>
      </c>
      <c r="I146" s="183">
        <v>42902</v>
      </c>
      <c r="J146" s="209">
        <v>3986.69</v>
      </c>
      <c r="K146" s="180">
        <v>120</v>
      </c>
      <c r="L146" s="206">
        <f t="shared" si="23"/>
        <v>42887</v>
      </c>
      <c r="M146" s="186">
        <f t="shared" si="24"/>
        <v>46538</v>
      </c>
      <c r="N146" s="187">
        <f t="shared" si="25"/>
        <v>33.222416666666668</v>
      </c>
      <c r="O146" s="188" t="str">
        <f t="shared" si="26"/>
        <v>T</v>
      </c>
      <c r="P146" s="189">
        <f t="shared" si="18"/>
        <v>0</v>
      </c>
      <c r="Q146" s="190">
        <f t="shared" si="19"/>
        <v>3986.69</v>
      </c>
      <c r="R146" s="207">
        <f t="shared" si="20"/>
        <v>3986.69</v>
      </c>
      <c r="S146" s="208">
        <f t="shared" si="21"/>
        <v>0</v>
      </c>
      <c r="T146" s="192">
        <f t="shared" si="22"/>
        <v>0</v>
      </c>
    </row>
    <row r="147" spans="1:20" ht="24.95" customHeight="1" x14ac:dyDescent="0.2">
      <c r="A147" s="179" t="s">
        <v>283</v>
      </c>
      <c r="B147" s="181"/>
      <c r="C147" s="181"/>
      <c r="D147" s="307" t="s">
        <v>569</v>
      </c>
      <c r="E147" s="182" t="s">
        <v>137</v>
      </c>
      <c r="F147" s="182" t="s">
        <v>858</v>
      </c>
      <c r="G147" s="182" t="s">
        <v>859</v>
      </c>
      <c r="H147" s="307" t="s">
        <v>819</v>
      </c>
      <c r="I147" s="183">
        <v>43672</v>
      </c>
      <c r="J147" s="209">
        <v>12399.99</v>
      </c>
      <c r="K147" s="180">
        <v>36</v>
      </c>
      <c r="L147" s="206">
        <f t="shared" si="23"/>
        <v>43647</v>
      </c>
      <c r="M147" s="186">
        <f t="shared" si="24"/>
        <v>44742</v>
      </c>
      <c r="N147" s="187">
        <f t="shared" si="25"/>
        <v>344.44416666666666</v>
      </c>
      <c r="O147" s="188" t="str">
        <f t="shared" si="26"/>
        <v>T</v>
      </c>
      <c r="P147" s="189">
        <f t="shared" si="18"/>
        <v>0</v>
      </c>
      <c r="Q147" s="190">
        <f t="shared" si="19"/>
        <v>12399.99</v>
      </c>
      <c r="R147" s="207">
        <f t="shared" si="20"/>
        <v>12399.99</v>
      </c>
      <c r="S147" s="208">
        <f t="shared" si="21"/>
        <v>0</v>
      </c>
      <c r="T147" s="192">
        <f t="shared" si="22"/>
        <v>0</v>
      </c>
    </row>
    <row r="148" spans="1:20" ht="24.95" customHeight="1" x14ac:dyDescent="0.2">
      <c r="A148" s="179" t="s">
        <v>284</v>
      </c>
      <c r="B148" s="181"/>
      <c r="C148" s="181"/>
      <c r="D148" s="307" t="s">
        <v>136</v>
      </c>
      <c r="E148" s="182" t="s">
        <v>744</v>
      </c>
      <c r="F148" s="182" t="s">
        <v>744</v>
      </c>
      <c r="G148" s="182" t="s">
        <v>706</v>
      </c>
      <c r="H148" s="307" t="s">
        <v>819</v>
      </c>
      <c r="I148" s="183">
        <v>41309</v>
      </c>
      <c r="J148" s="209">
        <v>2650</v>
      </c>
      <c r="K148" s="180">
        <v>120</v>
      </c>
      <c r="L148" s="206">
        <f t="shared" si="23"/>
        <v>41306</v>
      </c>
      <c r="M148" s="186">
        <f t="shared" si="24"/>
        <v>44957</v>
      </c>
      <c r="N148" s="187">
        <f t="shared" si="25"/>
        <v>22.083333333333332</v>
      </c>
      <c r="O148" s="188" t="str">
        <f t="shared" si="26"/>
        <v>T</v>
      </c>
      <c r="P148" s="189">
        <f t="shared" si="18"/>
        <v>0</v>
      </c>
      <c r="Q148" s="190">
        <f t="shared" si="19"/>
        <v>2650</v>
      </c>
      <c r="R148" s="207">
        <f t="shared" si="20"/>
        <v>2650</v>
      </c>
      <c r="S148" s="208">
        <f t="shared" si="21"/>
        <v>0</v>
      </c>
      <c r="T148" s="192">
        <f t="shared" si="22"/>
        <v>0</v>
      </c>
    </row>
    <row r="149" spans="1:20" ht="24.95" customHeight="1" x14ac:dyDescent="0.2">
      <c r="A149" s="179" t="s">
        <v>285</v>
      </c>
      <c r="B149" s="181"/>
      <c r="C149" s="181"/>
      <c r="D149" s="307" t="s">
        <v>523</v>
      </c>
      <c r="E149" s="182" t="s">
        <v>138</v>
      </c>
      <c r="F149" s="182" t="s">
        <v>773</v>
      </c>
      <c r="G149" s="182" t="s">
        <v>860</v>
      </c>
      <c r="H149" s="307" t="s">
        <v>819</v>
      </c>
      <c r="I149" s="183">
        <v>43564</v>
      </c>
      <c r="J149" s="209">
        <v>6326</v>
      </c>
      <c r="K149" s="180">
        <v>36</v>
      </c>
      <c r="L149" s="206">
        <f t="shared" si="23"/>
        <v>43556</v>
      </c>
      <c r="M149" s="186">
        <f t="shared" si="24"/>
        <v>44651</v>
      </c>
      <c r="N149" s="187">
        <f t="shared" si="25"/>
        <v>175.72222222222223</v>
      </c>
      <c r="O149" s="188" t="str">
        <f t="shared" si="26"/>
        <v>T</v>
      </c>
      <c r="P149" s="189">
        <f t="shared" si="18"/>
        <v>0</v>
      </c>
      <c r="Q149" s="190">
        <f t="shared" si="19"/>
        <v>6326</v>
      </c>
      <c r="R149" s="207">
        <f t="shared" si="20"/>
        <v>6326</v>
      </c>
      <c r="S149" s="208">
        <f t="shared" si="21"/>
        <v>0</v>
      </c>
      <c r="T149" s="192">
        <f t="shared" si="22"/>
        <v>0</v>
      </c>
    </row>
    <row r="150" spans="1:20" ht="24.95" customHeight="1" x14ac:dyDescent="0.2">
      <c r="A150" s="179" t="s">
        <v>286</v>
      </c>
      <c r="B150" s="181"/>
      <c r="C150" s="181"/>
      <c r="D150" s="307" t="s">
        <v>570</v>
      </c>
      <c r="E150" s="182" t="s">
        <v>141</v>
      </c>
      <c r="F150" s="182" t="s">
        <v>141</v>
      </c>
      <c r="G150" s="182" t="s">
        <v>146</v>
      </c>
      <c r="H150" s="307" t="s">
        <v>819</v>
      </c>
      <c r="I150" s="183">
        <v>41121</v>
      </c>
      <c r="J150" s="209">
        <v>2499</v>
      </c>
      <c r="K150" s="180">
        <v>120</v>
      </c>
      <c r="L150" s="206">
        <f t="shared" si="23"/>
        <v>41091</v>
      </c>
      <c r="M150" s="186">
        <f t="shared" si="24"/>
        <v>44742</v>
      </c>
      <c r="N150" s="187">
        <f t="shared" si="25"/>
        <v>20.824999999999999</v>
      </c>
      <c r="O150" s="188" t="str">
        <f t="shared" si="26"/>
        <v>T</v>
      </c>
      <c r="P150" s="189">
        <f t="shared" si="18"/>
        <v>0</v>
      </c>
      <c r="Q150" s="190">
        <f t="shared" si="19"/>
        <v>2499</v>
      </c>
      <c r="R150" s="207">
        <f t="shared" si="20"/>
        <v>2499</v>
      </c>
      <c r="S150" s="208">
        <f t="shared" si="21"/>
        <v>0</v>
      </c>
      <c r="T150" s="192">
        <f t="shared" si="22"/>
        <v>0</v>
      </c>
    </row>
    <row r="151" spans="1:20" ht="24.95" customHeight="1" x14ac:dyDescent="0.2">
      <c r="A151" s="179" t="s">
        <v>287</v>
      </c>
      <c r="B151" s="181"/>
      <c r="C151" s="181"/>
      <c r="D151" s="307" t="s">
        <v>571</v>
      </c>
      <c r="E151" s="182" t="s">
        <v>861</v>
      </c>
      <c r="F151" s="182" t="s">
        <v>862</v>
      </c>
      <c r="G151" s="182" t="s">
        <v>863</v>
      </c>
      <c r="H151" s="307" t="s">
        <v>819</v>
      </c>
      <c r="I151" s="183">
        <v>42826</v>
      </c>
      <c r="J151" s="209">
        <v>4623.1499999999996</v>
      </c>
      <c r="K151" s="180">
        <v>36</v>
      </c>
      <c r="L151" s="206">
        <f t="shared" si="23"/>
        <v>42826</v>
      </c>
      <c r="M151" s="186">
        <f t="shared" si="24"/>
        <v>43921</v>
      </c>
      <c r="N151" s="187">
        <f t="shared" si="25"/>
        <v>128.42083333333332</v>
      </c>
      <c r="O151" s="188" t="str">
        <f t="shared" si="26"/>
        <v>T</v>
      </c>
      <c r="P151" s="189">
        <f t="shared" si="18"/>
        <v>0</v>
      </c>
      <c r="Q151" s="190">
        <f t="shared" si="19"/>
        <v>4623.1499999999996</v>
      </c>
      <c r="R151" s="207">
        <f t="shared" si="20"/>
        <v>4623.1499999999996</v>
      </c>
      <c r="S151" s="208">
        <f t="shared" si="21"/>
        <v>0</v>
      </c>
      <c r="T151" s="192">
        <f t="shared" si="22"/>
        <v>0</v>
      </c>
    </row>
    <row r="152" spans="1:20" ht="24.95" customHeight="1" x14ac:dyDescent="0.2">
      <c r="A152" s="179" t="s">
        <v>288</v>
      </c>
      <c r="B152" s="181"/>
      <c r="C152" s="181"/>
      <c r="D152" s="307" t="s">
        <v>572</v>
      </c>
      <c r="E152" s="182" t="s">
        <v>138</v>
      </c>
      <c r="F152" s="182" t="s">
        <v>864</v>
      </c>
      <c r="G152" s="182" t="s">
        <v>865</v>
      </c>
      <c r="H152" s="307" t="s">
        <v>819</v>
      </c>
      <c r="I152" s="183">
        <v>43322</v>
      </c>
      <c r="J152" s="209">
        <v>11999.99</v>
      </c>
      <c r="K152" s="180">
        <v>36</v>
      </c>
      <c r="L152" s="206">
        <f t="shared" si="23"/>
        <v>43313</v>
      </c>
      <c r="M152" s="186">
        <f t="shared" si="24"/>
        <v>44408</v>
      </c>
      <c r="N152" s="187">
        <f t="shared" si="25"/>
        <v>333.33305555555557</v>
      </c>
      <c r="O152" s="188" t="str">
        <f t="shared" si="26"/>
        <v>T</v>
      </c>
      <c r="P152" s="189">
        <f t="shared" si="18"/>
        <v>0</v>
      </c>
      <c r="Q152" s="190">
        <f t="shared" si="19"/>
        <v>11999.990000000002</v>
      </c>
      <c r="R152" s="207">
        <f t="shared" si="20"/>
        <v>11999.990000000002</v>
      </c>
      <c r="S152" s="208">
        <f t="shared" si="21"/>
        <v>0</v>
      </c>
      <c r="T152" s="192">
        <f t="shared" si="22"/>
        <v>-1.8189894035458565E-12</v>
      </c>
    </row>
    <row r="153" spans="1:20" ht="24.95" customHeight="1" x14ac:dyDescent="0.2">
      <c r="A153" s="179" t="s">
        <v>289</v>
      </c>
      <c r="B153" s="181"/>
      <c r="C153" s="181"/>
      <c r="D153" s="307" t="s">
        <v>573</v>
      </c>
      <c r="E153" s="182" t="s">
        <v>137</v>
      </c>
      <c r="F153" s="182" t="s">
        <v>866</v>
      </c>
      <c r="G153" s="182" t="s">
        <v>867</v>
      </c>
      <c r="H153" s="307" t="s">
        <v>819</v>
      </c>
      <c r="I153" s="183">
        <v>42075</v>
      </c>
      <c r="J153" s="209">
        <v>3632</v>
      </c>
      <c r="K153" s="180">
        <v>36</v>
      </c>
      <c r="L153" s="206">
        <f t="shared" si="23"/>
        <v>42064</v>
      </c>
      <c r="M153" s="186">
        <f t="shared" si="24"/>
        <v>43159</v>
      </c>
      <c r="N153" s="187">
        <f t="shared" si="25"/>
        <v>100.88888888888889</v>
      </c>
      <c r="O153" s="188" t="str">
        <f t="shared" si="26"/>
        <v>T</v>
      </c>
      <c r="P153" s="189">
        <f t="shared" si="18"/>
        <v>0</v>
      </c>
      <c r="Q153" s="190">
        <f t="shared" si="19"/>
        <v>3632</v>
      </c>
      <c r="R153" s="207">
        <f t="shared" si="20"/>
        <v>3632</v>
      </c>
      <c r="S153" s="208">
        <f t="shared" si="21"/>
        <v>0</v>
      </c>
      <c r="T153" s="192">
        <f t="shared" si="22"/>
        <v>0</v>
      </c>
    </row>
    <row r="154" spans="1:20" ht="24.95" customHeight="1" x14ac:dyDescent="0.2">
      <c r="A154" s="179" t="s">
        <v>290</v>
      </c>
      <c r="B154" s="181"/>
      <c r="C154" s="181"/>
      <c r="D154" s="307" t="s">
        <v>574</v>
      </c>
      <c r="E154" s="182" t="s">
        <v>141</v>
      </c>
      <c r="F154" s="182" t="s">
        <v>141</v>
      </c>
      <c r="G154" s="182" t="s">
        <v>146</v>
      </c>
      <c r="H154" s="307" t="s">
        <v>819</v>
      </c>
      <c r="I154" s="183">
        <v>41121</v>
      </c>
      <c r="J154" s="209">
        <v>2499</v>
      </c>
      <c r="K154" s="180">
        <v>120</v>
      </c>
      <c r="L154" s="206">
        <f t="shared" si="23"/>
        <v>41091</v>
      </c>
      <c r="M154" s="186">
        <f t="shared" si="24"/>
        <v>44742</v>
      </c>
      <c r="N154" s="187">
        <f t="shared" si="25"/>
        <v>20.824999999999999</v>
      </c>
      <c r="O154" s="188" t="str">
        <f t="shared" si="26"/>
        <v>T</v>
      </c>
      <c r="P154" s="189">
        <f t="shared" si="18"/>
        <v>0</v>
      </c>
      <c r="Q154" s="190">
        <f t="shared" si="19"/>
        <v>2499</v>
      </c>
      <c r="R154" s="207">
        <f t="shared" si="20"/>
        <v>2499</v>
      </c>
      <c r="S154" s="208">
        <f t="shared" si="21"/>
        <v>0</v>
      </c>
      <c r="T154" s="192">
        <f t="shared" si="22"/>
        <v>0</v>
      </c>
    </row>
    <row r="155" spans="1:20" ht="24.95" customHeight="1" x14ac:dyDescent="0.2">
      <c r="A155" s="179" t="s">
        <v>291</v>
      </c>
      <c r="B155" s="181"/>
      <c r="C155" s="181"/>
      <c r="D155" s="307" t="s">
        <v>575</v>
      </c>
      <c r="E155" s="182" t="s">
        <v>715</v>
      </c>
      <c r="F155" s="182" t="s">
        <v>868</v>
      </c>
      <c r="G155" s="182" t="s">
        <v>869</v>
      </c>
      <c r="H155" s="307" t="s">
        <v>819</v>
      </c>
      <c r="I155" s="183">
        <v>42806</v>
      </c>
      <c r="J155" s="209">
        <v>30443.71</v>
      </c>
      <c r="K155" s="180">
        <v>36</v>
      </c>
      <c r="L155" s="206">
        <f t="shared" si="23"/>
        <v>42795</v>
      </c>
      <c r="M155" s="186">
        <f t="shared" si="24"/>
        <v>43890</v>
      </c>
      <c r="N155" s="187">
        <f t="shared" si="25"/>
        <v>845.6586111111111</v>
      </c>
      <c r="O155" s="188" t="str">
        <f t="shared" si="26"/>
        <v>T</v>
      </c>
      <c r="P155" s="189">
        <f t="shared" si="18"/>
        <v>0</v>
      </c>
      <c r="Q155" s="190">
        <f t="shared" si="19"/>
        <v>30443.71</v>
      </c>
      <c r="R155" s="207">
        <f t="shared" si="20"/>
        <v>30443.71</v>
      </c>
      <c r="S155" s="208">
        <f t="shared" si="21"/>
        <v>0</v>
      </c>
      <c r="T155" s="192">
        <f t="shared" si="22"/>
        <v>0</v>
      </c>
    </row>
    <row r="156" spans="1:20" ht="24.95" customHeight="1" x14ac:dyDescent="0.2">
      <c r="A156" s="179" t="s">
        <v>276</v>
      </c>
      <c r="B156" s="181"/>
      <c r="C156" s="181"/>
      <c r="D156" s="307" t="s">
        <v>576</v>
      </c>
      <c r="E156" s="182" t="s">
        <v>696</v>
      </c>
      <c r="F156" s="182" t="s">
        <v>870</v>
      </c>
      <c r="G156" s="182" t="s">
        <v>146</v>
      </c>
      <c r="H156" s="307" t="s">
        <v>819</v>
      </c>
      <c r="I156" s="183">
        <v>42704</v>
      </c>
      <c r="J156" s="209">
        <v>3432.09</v>
      </c>
      <c r="K156" s="180">
        <v>36</v>
      </c>
      <c r="L156" s="206">
        <f t="shared" si="23"/>
        <v>42675</v>
      </c>
      <c r="M156" s="186">
        <f t="shared" si="24"/>
        <v>43769</v>
      </c>
      <c r="N156" s="187">
        <f t="shared" si="25"/>
        <v>95.335833333333341</v>
      </c>
      <c r="O156" s="188" t="str">
        <f t="shared" si="26"/>
        <v>T</v>
      </c>
      <c r="P156" s="189">
        <f t="shared" si="18"/>
        <v>0</v>
      </c>
      <c r="Q156" s="190">
        <f t="shared" si="19"/>
        <v>3432.09</v>
      </c>
      <c r="R156" s="207">
        <f t="shared" si="20"/>
        <v>3432.09</v>
      </c>
      <c r="S156" s="208">
        <f t="shared" si="21"/>
        <v>0</v>
      </c>
      <c r="T156" s="192">
        <f t="shared" si="22"/>
        <v>0</v>
      </c>
    </row>
    <row r="157" spans="1:20" ht="24.95" customHeight="1" x14ac:dyDescent="0.2">
      <c r="A157" s="179" t="s">
        <v>292</v>
      </c>
      <c r="B157" s="181"/>
      <c r="C157" s="181"/>
      <c r="D157" s="307" t="s">
        <v>577</v>
      </c>
      <c r="E157" s="182" t="s">
        <v>745</v>
      </c>
      <c r="F157" s="182">
        <v>4225</v>
      </c>
      <c r="G157" s="182" t="s">
        <v>706</v>
      </c>
      <c r="H157" s="307" t="s">
        <v>819</v>
      </c>
      <c r="I157" s="183">
        <v>41121</v>
      </c>
      <c r="J157" s="209">
        <v>2699</v>
      </c>
      <c r="K157" s="180">
        <v>120</v>
      </c>
      <c r="L157" s="206">
        <f t="shared" si="23"/>
        <v>41091</v>
      </c>
      <c r="M157" s="186">
        <f t="shared" si="24"/>
        <v>44742</v>
      </c>
      <c r="N157" s="187">
        <f t="shared" si="25"/>
        <v>22.491666666666667</v>
      </c>
      <c r="O157" s="188" t="str">
        <f t="shared" si="26"/>
        <v>T</v>
      </c>
      <c r="P157" s="189">
        <f t="shared" si="18"/>
        <v>0</v>
      </c>
      <c r="Q157" s="190">
        <f t="shared" si="19"/>
        <v>2699</v>
      </c>
      <c r="R157" s="207">
        <f t="shared" si="20"/>
        <v>2699</v>
      </c>
      <c r="S157" s="208">
        <f t="shared" si="21"/>
        <v>0</v>
      </c>
      <c r="T157" s="192">
        <f t="shared" si="22"/>
        <v>0</v>
      </c>
    </row>
    <row r="158" spans="1:20" ht="24.95" customHeight="1" x14ac:dyDescent="0.2">
      <c r="A158" s="179" t="s">
        <v>293</v>
      </c>
      <c r="B158" s="181"/>
      <c r="C158" s="181"/>
      <c r="D158" s="307" t="s">
        <v>578</v>
      </c>
      <c r="E158" s="182" t="s">
        <v>808</v>
      </c>
      <c r="F158" s="182" t="s">
        <v>146</v>
      </c>
      <c r="G158" s="182" t="s">
        <v>146</v>
      </c>
      <c r="H158" s="307" t="s">
        <v>819</v>
      </c>
      <c r="I158" s="183">
        <v>42486</v>
      </c>
      <c r="J158" s="209">
        <v>2755</v>
      </c>
      <c r="K158" s="180">
        <v>120</v>
      </c>
      <c r="L158" s="206">
        <f t="shared" si="23"/>
        <v>42461</v>
      </c>
      <c r="M158" s="186">
        <f t="shared" si="24"/>
        <v>46112</v>
      </c>
      <c r="N158" s="187">
        <f t="shared" si="25"/>
        <v>22.958333333333332</v>
      </c>
      <c r="O158" s="188" t="str">
        <f t="shared" si="26"/>
        <v>T</v>
      </c>
      <c r="P158" s="189">
        <f t="shared" si="18"/>
        <v>0</v>
      </c>
      <c r="Q158" s="190">
        <f t="shared" si="19"/>
        <v>2755</v>
      </c>
      <c r="R158" s="207">
        <f t="shared" si="20"/>
        <v>2755</v>
      </c>
      <c r="S158" s="208">
        <f t="shared" si="21"/>
        <v>0</v>
      </c>
      <c r="T158" s="192">
        <f t="shared" si="22"/>
        <v>0</v>
      </c>
    </row>
    <row r="159" spans="1:20" ht="24.95" customHeight="1" x14ac:dyDescent="0.2">
      <c r="A159" s="179" t="s">
        <v>294</v>
      </c>
      <c r="B159" s="181"/>
      <c r="C159" s="181"/>
      <c r="D159" s="307" t="s">
        <v>542</v>
      </c>
      <c r="E159" s="182" t="s">
        <v>746</v>
      </c>
      <c r="F159" s="182" t="s">
        <v>802</v>
      </c>
      <c r="G159" s="182" t="s">
        <v>871</v>
      </c>
      <c r="H159" s="307" t="s">
        <v>819</v>
      </c>
      <c r="I159" s="183">
        <v>42826</v>
      </c>
      <c r="J159" s="209">
        <v>13918.84</v>
      </c>
      <c r="K159" s="180">
        <v>36</v>
      </c>
      <c r="L159" s="206">
        <f t="shared" si="23"/>
        <v>42826</v>
      </c>
      <c r="M159" s="186">
        <f t="shared" si="24"/>
        <v>43921</v>
      </c>
      <c r="N159" s="187">
        <f t="shared" si="25"/>
        <v>386.63444444444445</v>
      </c>
      <c r="O159" s="188" t="str">
        <f t="shared" si="26"/>
        <v>T</v>
      </c>
      <c r="P159" s="189">
        <f t="shared" si="18"/>
        <v>0</v>
      </c>
      <c r="Q159" s="190">
        <f t="shared" si="19"/>
        <v>13918.84</v>
      </c>
      <c r="R159" s="207">
        <f t="shared" si="20"/>
        <v>13918.84</v>
      </c>
      <c r="S159" s="208">
        <f t="shared" si="21"/>
        <v>0</v>
      </c>
      <c r="T159" s="192">
        <f t="shared" si="22"/>
        <v>0</v>
      </c>
    </row>
    <row r="160" spans="1:20" ht="24.95" customHeight="1" x14ac:dyDescent="0.2">
      <c r="A160" s="179" t="s">
        <v>295</v>
      </c>
      <c r="B160" s="181"/>
      <c r="C160" s="181"/>
      <c r="D160" s="307" t="s">
        <v>579</v>
      </c>
      <c r="E160" s="182" t="s">
        <v>137</v>
      </c>
      <c r="F160" s="182" t="s">
        <v>872</v>
      </c>
      <c r="G160" s="182" t="s">
        <v>873</v>
      </c>
      <c r="H160" s="307" t="s">
        <v>819</v>
      </c>
      <c r="I160" s="183">
        <v>41548</v>
      </c>
      <c r="J160" s="209">
        <v>10297.780000000001</v>
      </c>
      <c r="K160" s="180">
        <v>36</v>
      </c>
      <c r="L160" s="206">
        <f t="shared" si="23"/>
        <v>41548</v>
      </c>
      <c r="M160" s="186">
        <f t="shared" si="24"/>
        <v>42643</v>
      </c>
      <c r="N160" s="187">
        <f t="shared" si="25"/>
        <v>286.04944444444448</v>
      </c>
      <c r="O160" s="188" t="str">
        <f t="shared" si="26"/>
        <v>T</v>
      </c>
      <c r="P160" s="189">
        <f t="shared" si="18"/>
        <v>0</v>
      </c>
      <c r="Q160" s="190">
        <f t="shared" si="19"/>
        <v>10297.780000000001</v>
      </c>
      <c r="R160" s="207">
        <f t="shared" si="20"/>
        <v>10297.780000000001</v>
      </c>
      <c r="S160" s="208">
        <f t="shared" si="21"/>
        <v>0</v>
      </c>
      <c r="T160" s="192">
        <f t="shared" si="22"/>
        <v>0</v>
      </c>
    </row>
    <row r="161" spans="1:20" ht="24.95" customHeight="1" x14ac:dyDescent="0.2">
      <c r="A161" s="179" t="s">
        <v>296</v>
      </c>
      <c r="B161" s="181"/>
      <c r="C161" s="181"/>
      <c r="D161" s="307" t="s">
        <v>580</v>
      </c>
      <c r="E161" s="182" t="s">
        <v>811</v>
      </c>
      <c r="F161" s="182" t="s">
        <v>874</v>
      </c>
      <c r="G161" s="182" t="s">
        <v>875</v>
      </c>
      <c r="H161" s="307" t="s">
        <v>819</v>
      </c>
      <c r="I161" s="183">
        <v>42051</v>
      </c>
      <c r="J161" s="209">
        <v>2552</v>
      </c>
      <c r="K161" s="180">
        <v>120</v>
      </c>
      <c r="L161" s="206">
        <f t="shared" si="23"/>
        <v>42036</v>
      </c>
      <c r="M161" s="186">
        <f t="shared" si="24"/>
        <v>45688</v>
      </c>
      <c r="N161" s="187">
        <f t="shared" si="25"/>
        <v>21.266666666666666</v>
      </c>
      <c r="O161" s="188" t="str">
        <f t="shared" si="26"/>
        <v>T</v>
      </c>
      <c r="P161" s="189">
        <f t="shared" si="18"/>
        <v>0</v>
      </c>
      <c r="Q161" s="190">
        <f t="shared" si="19"/>
        <v>2552</v>
      </c>
      <c r="R161" s="207">
        <f t="shared" si="20"/>
        <v>2552</v>
      </c>
      <c r="S161" s="208">
        <f t="shared" si="21"/>
        <v>0</v>
      </c>
      <c r="T161" s="192">
        <f t="shared" si="22"/>
        <v>0</v>
      </c>
    </row>
    <row r="162" spans="1:20" ht="24.95" customHeight="1" x14ac:dyDescent="0.2">
      <c r="A162" s="179" t="s">
        <v>297</v>
      </c>
      <c r="B162" s="181"/>
      <c r="C162" s="181"/>
      <c r="D162" s="307" t="s">
        <v>581</v>
      </c>
      <c r="E162" s="182" t="s">
        <v>876</v>
      </c>
      <c r="F162" s="182" t="s">
        <v>877</v>
      </c>
      <c r="G162" s="182" t="s">
        <v>878</v>
      </c>
      <c r="H162" s="307" t="s">
        <v>819</v>
      </c>
      <c r="I162" s="183">
        <v>41972</v>
      </c>
      <c r="J162" s="209">
        <v>3892.96</v>
      </c>
      <c r="K162" s="180">
        <v>36</v>
      </c>
      <c r="L162" s="206">
        <f t="shared" si="23"/>
        <v>41944</v>
      </c>
      <c r="M162" s="186">
        <f t="shared" si="24"/>
        <v>43039</v>
      </c>
      <c r="N162" s="187">
        <f t="shared" si="25"/>
        <v>108.13777777777779</v>
      </c>
      <c r="O162" s="188" t="str">
        <f t="shared" si="26"/>
        <v>T</v>
      </c>
      <c r="P162" s="189">
        <f t="shared" si="18"/>
        <v>0</v>
      </c>
      <c r="Q162" s="190">
        <f t="shared" si="19"/>
        <v>3892.96</v>
      </c>
      <c r="R162" s="207">
        <f t="shared" si="20"/>
        <v>3892.96</v>
      </c>
      <c r="S162" s="208">
        <f t="shared" si="21"/>
        <v>0</v>
      </c>
      <c r="T162" s="192">
        <f t="shared" si="22"/>
        <v>0</v>
      </c>
    </row>
    <row r="163" spans="1:20" ht="24.95" customHeight="1" x14ac:dyDescent="0.2">
      <c r="A163" s="179" t="s">
        <v>298</v>
      </c>
      <c r="B163" s="181"/>
      <c r="C163" s="181"/>
      <c r="D163" s="307" t="s">
        <v>582</v>
      </c>
      <c r="E163" s="182" t="s">
        <v>106</v>
      </c>
      <c r="F163" s="182" t="s">
        <v>879</v>
      </c>
      <c r="G163" s="182" t="s">
        <v>880</v>
      </c>
      <c r="H163" s="307" t="s">
        <v>819</v>
      </c>
      <c r="I163" s="183">
        <v>42521</v>
      </c>
      <c r="J163" s="209">
        <v>16362.5</v>
      </c>
      <c r="K163" s="180">
        <v>36</v>
      </c>
      <c r="L163" s="206">
        <f t="shared" si="23"/>
        <v>42491</v>
      </c>
      <c r="M163" s="186">
        <f t="shared" si="24"/>
        <v>43585</v>
      </c>
      <c r="N163" s="187">
        <f t="shared" si="25"/>
        <v>454.51388888888891</v>
      </c>
      <c r="O163" s="188" t="str">
        <f t="shared" si="26"/>
        <v>T</v>
      </c>
      <c r="P163" s="189">
        <f t="shared" si="18"/>
        <v>0</v>
      </c>
      <c r="Q163" s="190">
        <f t="shared" si="19"/>
        <v>16362.5</v>
      </c>
      <c r="R163" s="207">
        <f t="shared" si="20"/>
        <v>16362.5</v>
      </c>
      <c r="S163" s="208">
        <f t="shared" si="21"/>
        <v>0</v>
      </c>
      <c r="T163" s="192">
        <f t="shared" si="22"/>
        <v>0</v>
      </c>
    </row>
    <row r="164" spans="1:20" ht="24.95" customHeight="1" x14ac:dyDescent="0.2">
      <c r="A164" s="179" t="s">
        <v>299</v>
      </c>
      <c r="B164" s="181"/>
      <c r="C164" s="181"/>
      <c r="D164" s="307" t="s">
        <v>583</v>
      </c>
      <c r="E164" s="182" t="s">
        <v>141</v>
      </c>
      <c r="F164" s="182" t="s">
        <v>141</v>
      </c>
      <c r="G164" s="182" t="s">
        <v>146</v>
      </c>
      <c r="H164" s="307" t="s">
        <v>819</v>
      </c>
      <c r="I164" s="183">
        <v>41121</v>
      </c>
      <c r="J164" s="209">
        <v>2499</v>
      </c>
      <c r="K164" s="180">
        <v>120</v>
      </c>
      <c r="L164" s="206">
        <f t="shared" si="23"/>
        <v>41091</v>
      </c>
      <c r="M164" s="186">
        <f t="shared" si="24"/>
        <v>44742</v>
      </c>
      <c r="N164" s="187">
        <f t="shared" si="25"/>
        <v>20.824999999999999</v>
      </c>
      <c r="O164" s="188" t="str">
        <f t="shared" si="26"/>
        <v>T</v>
      </c>
      <c r="P164" s="189">
        <f t="shared" si="18"/>
        <v>0</v>
      </c>
      <c r="Q164" s="190">
        <f t="shared" si="19"/>
        <v>2499</v>
      </c>
      <c r="R164" s="207">
        <f t="shared" si="20"/>
        <v>2499</v>
      </c>
      <c r="S164" s="208">
        <f t="shared" si="21"/>
        <v>0</v>
      </c>
      <c r="T164" s="192">
        <f t="shared" si="22"/>
        <v>0</v>
      </c>
    </row>
    <row r="165" spans="1:20" ht="24.95" customHeight="1" x14ac:dyDescent="0.2">
      <c r="A165" s="179" t="s">
        <v>300</v>
      </c>
      <c r="B165" s="181"/>
      <c r="C165" s="181"/>
      <c r="D165" s="307" t="s">
        <v>542</v>
      </c>
      <c r="E165" s="182" t="s">
        <v>746</v>
      </c>
      <c r="F165" s="182" t="s">
        <v>802</v>
      </c>
      <c r="G165" s="182" t="s">
        <v>881</v>
      </c>
      <c r="H165" s="307" t="s">
        <v>819</v>
      </c>
      <c r="I165" s="183">
        <v>42826</v>
      </c>
      <c r="J165" s="209">
        <v>13918.84</v>
      </c>
      <c r="K165" s="180">
        <v>36</v>
      </c>
      <c r="L165" s="206">
        <f t="shared" si="23"/>
        <v>42826</v>
      </c>
      <c r="M165" s="186">
        <f t="shared" si="24"/>
        <v>43921</v>
      </c>
      <c r="N165" s="187">
        <f t="shared" si="25"/>
        <v>386.63444444444445</v>
      </c>
      <c r="O165" s="188" t="str">
        <f t="shared" si="26"/>
        <v>T</v>
      </c>
      <c r="P165" s="189">
        <f t="shared" si="18"/>
        <v>0</v>
      </c>
      <c r="Q165" s="190">
        <f t="shared" si="19"/>
        <v>13918.84</v>
      </c>
      <c r="R165" s="207">
        <f t="shared" si="20"/>
        <v>13918.84</v>
      </c>
      <c r="S165" s="208">
        <f t="shared" si="21"/>
        <v>0</v>
      </c>
      <c r="T165" s="192">
        <f t="shared" si="22"/>
        <v>0</v>
      </c>
    </row>
    <row r="166" spans="1:20" ht="24.95" customHeight="1" x14ac:dyDescent="0.2">
      <c r="A166" s="179" t="s">
        <v>301</v>
      </c>
      <c r="B166" s="181"/>
      <c r="C166" s="181"/>
      <c r="D166" s="307" t="s">
        <v>584</v>
      </c>
      <c r="E166" s="182" t="s">
        <v>141</v>
      </c>
      <c r="F166" s="182" t="s">
        <v>141</v>
      </c>
      <c r="G166" s="182" t="s">
        <v>146</v>
      </c>
      <c r="H166" s="307" t="s">
        <v>819</v>
      </c>
      <c r="I166" s="183">
        <v>42886</v>
      </c>
      <c r="J166" s="209">
        <v>3196.8</v>
      </c>
      <c r="K166" s="180">
        <v>120</v>
      </c>
      <c r="L166" s="206">
        <f t="shared" si="23"/>
        <v>42856</v>
      </c>
      <c r="M166" s="186">
        <f t="shared" si="24"/>
        <v>46507</v>
      </c>
      <c r="N166" s="187">
        <f t="shared" si="25"/>
        <v>26.64</v>
      </c>
      <c r="O166" s="188" t="str">
        <f t="shared" si="26"/>
        <v>T</v>
      </c>
      <c r="P166" s="189">
        <f t="shared" si="18"/>
        <v>0</v>
      </c>
      <c r="Q166" s="190">
        <f t="shared" si="19"/>
        <v>3196.8</v>
      </c>
      <c r="R166" s="207">
        <f t="shared" si="20"/>
        <v>3196.8</v>
      </c>
      <c r="S166" s="208">
        <f t="shared" si="21"/>
        <v>0</v>
      </c>
      <c r="T166" s="192">
        <f t="shared" si="22"/>
        <v>0</v>
      </c>
    </row>
    <row r="167" spans="1:20" ht="24.95" customHeight="1" x14ac:dyDescent="0.2">
      <c r="A167" s="179" t="s">
        <v>302</v>
      </c>
      <c r="B167" s="181"/>
      <c r="C167" s="181"/>
      <c r="D167" s="307" t="s">
        <v>523</v>
      </c>
      <c r="E167" s="182" t="s">
        <v>138</v>
      </c>
      <c r="F167" s="182" t="s">
        <v>773</v>
      </c>
      <c r="G167" s="182" t="s">
        <v>882</v>
      </c>
      <c r="H167" s="307" t="s">
        <v>819</v>
      </c>
      <c r="I167" s="183">
        <v>43504</v>
      </c>
      <c r="J167" s="209">
        <v>6326</v>
      </c>
      <c r="K167" s="180">
        <v>36</v>
      </c>
      <c r="L167" s="206">
        <f t="shared" si="23"/>
        <v>43497</v>
      </c>
      <c r="M167" s="186">
        <f t="shared" si="24"/>
        <v>44592</v>
      </c>
      <c r="N167" s="187">
        <f t="shared" si="25"/>
        <v>175.72222222222223</v>
      </c>
      <c r="O167" s="188" t="str">
        <f t="shared" si="26"/>
        <v>T</v>
      </c>
      <c r="P167" s="189">
        <f t="shared" si="18"/>
        <v>0</v>
      </c>
      <c r="Q167" s="190">
        <f t="shared" si="19"/>
        <v>6326</v>
      </c>
      <c r="R167" s="207">
        <f t="shared" si="20"/>
        <v>6326</v>
      </c>
      <c r="S167" s="208">
        <f t="shared" si="21"/>
        <v>0</v>
      </c>
      <c r="T167" s="192">
        <f t="shared" si="22"/>
        <v>0</v>
      </c>
    </row>
    <row r="168" spans="1:20" ht="24.95" customHeight="1" x14ac:dyDescent="0.2">
      <c r="A168" s="179" t="s">
        <v>303</v>
      </c>
      <c r="B168" s="181"/>
      <c r="C168" s="181"/>
      <c r="D168" s="307" t="s">
        <v>515</v>
      </c>
      <c r="E168" s="182" t="s">
        <v>106</v>
      </c>
      <c r="F168" s="182" t="s">
        <v>758</v>
      </c>
      <c r="G168" s="182" t="s">
        <v>883</v>
      </c>
      <c r="H168" s="307" t="s">
        <v>884</v>
      </c>
      <c r="I168" s="183">
        <v>43046</v>
      </c>
      <c r="J168" s="209">
        <v>27840</v>
      </c>
      <c r="K168" s="180">
        <v>36</v>
      </c>
      <c r="L168" s="206">
        <f t="shared" si="23"/>
        <v>43040</v>
      </c>
      <c r="M168" s="186">
        <f t="shared" si="24"/>
        <v>44135</v>
      </c>
      <c r="N168" s="187">
        <f t="shared" si="25"/>
        <v>773.33333333333337</v>
      </c>
      <c r="O168" s="188" t="str">
        <f t="shared" si="26"/>
        <v>T</v>
      </c>
      <c r="P168" s="189">
        <f t="shared" si="18"/>
        <v>0</v>
      </c>
      <c r="Q168" s="190">
        <f t="shared" si="19"/>
        <v>27840</v>
      </c>
      <c r="R168" s="207">
        <f t="shared" si="20"/>
        <v>27840</v>
      </c>
      <c r="S168" s="208">
        <f t="shared" si="21"/>
        <v>0</v>
      </c>
      <c r="T168" s="192">
        <f t="shared" si="22"/>
        <v>0</v>
      </c>
    </row>
    <row r="169" spans="1:20" ht="24.95" customHeight="1" x14ac:dyDescent="0.2">
      <c r="A169" s="179" t="s">
        <v>304</v>
      </c>
      <c r="B169" s="181"/>
      <c r="C169" s="181"/>
      <c r="D169" s="307" t="s">
        <v>515</v>
      </c>
      <c r="E169" s="182" t="s">
        <v>106</v>
      </c>
      <c r="F169" s="182" t="s">
        <v>758</v>
      </c>
      <c r="G169" s="182" t="s">
        <v>885</v>
      </c>
      <c r="H169" s="307" t="s">
        <v>884</v>
      </c>
      <c r="I169" s="183">
        <v>43046</v>
      </c>
      <c r="J169" s="209">
        <v>27840</v>
      </c>
      <c r="K169" s="180">
        <v>36</v>
      </c>
      <c r="L169" s="206">
        <f t="shared" si="23"/>
        <v>43040</v>
      </c>
      <c r="M169" s="186">
        <f t="shared" si="24"/>
        <v>44135</v>
      </c>
      <c r="N169" s="187">
        <f t="shared" si="25"/>
        <v>773.33333333333337</v>
      </c>
      <c r="O169" s="188" t="str">
        <f t="shared" si="26"/>
        <v>T</v>
      </c>
      <c r="P169" s="189">
        <f t="shared" si="18"/>
        <v>0</v>
      </c>
      <c r="Q169" s="190">
        <f t="shared" si="19"/>
        <v>27840</v>
      </c>
      <c r="R169" s="207">
        <f t="shared" si="20"/>
        <v>27840</v>
      </c>
      <c r="S169" s="208">
        <f t="shared" si="21"/>
        <v>0</v>
      </c>
      <c r="T169" s="192">
        <f t="shared" si="22"/>
        <v>0</v>
      </c>
    </row>
    <row r="170" spans="1:20" ht="24.95" customHeight="1" x14ac:dyDescent="0.2">
      <c r="A170" s="179" t="s">
        <v>305</v>
      </c>
      <c r="B170" s="181"/>
      <c r="C170" s="181"/>
      <c r="D170" s="307" t="s">
        <v>585</v>
      </c>
      <c r="E170" s="182" t="s">
        <v>106</v>
      </c>
      <c r="F170" s="182" t="s">
        <v>886</v>
      </c>
      <c r="G170" s="182" t="s">
        <v>887</v>
      </c>
      <c r="H170" s="307" t="s">
        <v>884</v>
      </c>
      <c r="I170" s="183">
        <v>43046</v>
      </c>
      <c r="J170" s="209">
        <v>44078.84</v>
      </c>
      <c r="K170" s="180">
        <v>36</v>
      </c>
      <c r="L170" s="206">
        <f t="shared" si="23"/>
        <v>43040</v>
      </c>
      <c r="M170" s="186">
        <f t="shared" si="24"/>
        <v>44135</v>
      </c>
      <c r="N170" s="187">
        <f t="shared" si="25"/>
        <v>1224.4122222222222</v>
      </c>
      <c r="O170" s="188" t="str">
        <f t="shared" si="26"/>
        <v>T</v>
      </c>
      <c r="P170" s="189">
        <f t="shared" si="18"/>
        <v>0</v>
      </c>
      <c r="Q170" s="190">
        <f t="shared" si="19"/>
        <v>44078.84</v>
      </c>
      <c r="R170" s="207">
        <f t="shared" si="20"/>
        <v>44078.84</v>
      </c>
      <c r="S170" s="208">
        <f t="shared" si="21"/>
        <v>0</v>
      </c>
      <c r="T170" s="192">
        <f t="shared" si="22"/>
        <v>0</v>
      </c>
    </row>
    <row r="171" spans="1:20" ht="24.95" customHeight="1" x14ac:dyDescent="0.2">
      <c r="A171" s="179" t="s">
        <v>306</v>
      </c>
      <c r="B171" s="181"/>
      <c r="C171" s="181"/>
      <c r="D171" s="307" t="s">
        <v>515</v>
      </c>
      <c r="E171" s="182" t="s">
        <v>106</v>
      </c>
      <c r="F171" s="182" t="s">
        <v>758</v>
      </c>
      <c r="G171" s="182" t="s">
        <v>888</v>
      </c>
      <c r="H171" s="307" t="s">
        <v>884</v>
      </c>
      <c r="I171" s="183">
        <v>43046</v>
      </c>
      <c r="J171" s="209">
        <v>27840</v>
      </c>
      <c r="K171" s="180">
        <v>36</v>
      </c>
      <c r="L171" s="206">
        <f t="shared" si="23"/>
        <v>43040</v>
      </c>
      <c r="M171" s="186">
        <f t="shared" si="24"/>
        <v>44135</v>
      </c>
      <c r="N171" s="187">
        <f t="shared" si="25"/>
        <v>773.33333333333337</v>
      </c>
      <c r="O171" s="188" t="str">
        <f t="shared" si="26"/>
        <v>T</v>
      </c>
      <c r="P171" s="189">
        <f t="shared" si="18"/>
        <v>0</v>
      </c>
      <c r="Q171" s="190">
        <f t="shared" si="19"/>
        <v>27840</v>
      </c>
      <c r="R171" s="207">
        <f t="shared" si="20"/>
        <v>27840</v>
      </c>
      <c r="S171" s="208">
        <f t="shared" si="21"/>
        <v>0</v>
      </c>
      <c r="T171" s="192">
        <f t="shared" si="22"/>
        <v>0</v>
      </c>
    </row>
    <row r="172" spans="1:20" ht="24.95" customHeight="1" x14ac:dyDescent="0.2">
      <c r="A172" s="179" t="s">
        <v>307</v>
      </c>
      <c r="B172" s="181"/>
      <c r="C172" s="181"/>
      <c r="D172" s="307" t="s">
        <v>515</v>
      </c>
      <c r="E172" s="182" t="s">
        <v>106</v>
      </c>
      <c r="F172" s="182" t="s">
        <v>758</v>
      </c>
      <c r="G172" s="182" t="s">
        <v>889</v>
      </c>
      <c r="H172" s="307" t="s">
        <v>884</v>
      </c>
      <c r="I172" s="183">
        <v>43046</v>
      </c>
      <c r="J172" s="209">
        <v>27840</v>
      </c>
      <c r="K172" s="180">
        <v>36</v>
      </c>
      <c r="L172" s="206">
        <f t="shared" si="23"/>
        <v>43040</v>
      </c>
      <c r="M172" s="186">
        <f t="shared" si="24"/>
        <v>44135</v>
      </c>
      <c r="N172" s="187">
        <f t="shared" si="25"/>
        <v>773.33333333333337</v>
      </c>
      <c r="O172" s="188" t="str">
        <f t="shared" si="26"/>
        <v>T</v>
      </c>
      <c r="P172" s="189">
        <f t="shared" si="18"/>
        <v>0</v>
      </c>
      <c r="Q172" s="190">
        <f t="shared" si="19"/>
        <v>27840</v>
      </c>
      <c r="R172" s="207">
        <f t="shared" si="20"/>
        <v>27840</v>
      </c>
      <c r="S172" s="208">
        <f t="shared" si="21"/>
        <v>0</v>
      </c>
      <c r="T172" s="192">
        <f t="shared" si="22"/>
        <v>0</v>
      </c>
    </row>
    <row r="173" spans="1:20" ht="24.95" customHeight="1" x14ac:dyDescent="0.2">
      <c r="A173" s="179" t="s">
        <v>308</v>
      </c>
      <c r="B173" s="181"/>
      <c r="C173" s="181"/>
      <c r="D173" s="307" t="s">
        <v>515</v>
      </c>
      <c r="E173" s="182" t="s">
        <v>106</v>
      </c>
      <c r="F173" s="182" t="s">
        <v>758</v>
      </c>
      <c r="G173" s="182" t="s">
        <v>890</v>
      </c>
      <c r="H173" s="307" t="s">
        <v>884</v>
      </c>
      <c r="I173" s="183">
        <v>43046</v>
      </c>
      <c r="J173" s="209">
        <v>27840</v>
      </c>
      <c r="K173" s="180">
        <v>36</v>
      </c>
      <c r="L173" s="206">
        <f t="shared" si="23"/>
        <v>43040</v>
      </c>
      <c r="M173" s="186">
        <f t="shared" si="24"/>
        <v>44135</v>
      </c>
      <c r="N173" s="187">
        <f t="shared" si="25"/>
        <v>773.33333333333337</v>
      </c>
      <c r="O173" s="188" t="str">
        <f t="shared" si="26"/>
        <v>T</v>
      </c>
      <c r="P173" s="189">
        <f t="shared" si="18"/>
        <v>0</v>
      </c>
      <c r="Q173" s="190">
        <f t="shared" si="19"/>
        <v>27840</v>
      </c>
      <c r="R173" s="207">
        <f t="shared" si="20"/>
        <v>27840</v>
      </c>
      <c r="S173" s="208">
        <f t="shared" si="21"/>
        <v>0</v>
      </c>
      <c r="T173" s="192">
        <f t="shared" si="22"/>
        <v>0</v>
      </c>
    </row>
    <row r="174" spans="1:20" ht="24.95" customHeight="1" x14ac:dyDescent="0.2">
      <c r="A174" s="179" t="s">
        <v>309</v>
      </c>
      <c r="B174" s="181"/>
      <c r="C174" s="181"/>
      <c r="D174" s="307" t="s">
        <v>515</v>
      </c>
      <c r="E174" s="182" t="s">
        <v>106</v>
      </c>
      <c r="F174" s="182" t="s">
        <v>758</v>
      </c>
      <c r="G174" s="182" t="s">
        <v>891</v>
      </c>
      <c r="H174" s="307" t="s">
        <v>884</v>
      </c>
      <c r="I174" s="183">
        <v>43046</v>
      </c>
      <c r="J174" s="209">
        <v>27840</v>
      </c>
      <c r="K174" s="180">
        <v>36</v>
      </c>
      <c r="L174" s="206">
        <f t="shared" si="23"/>
        <v>43040</v>
      </c>
      <c r="M174" s="186">
        <f t="shared" si="24"/>
        <v>44135</v>
      </c>
      <c r="N174" s="187">
        <f t="shared" si="25"/>
        <v>773.33333333333337</v>
      </c>
      <c r="O174" s="188" t="str">
        <f t="shared" si="26"/>
        <v>T</v>
      </c>
      <c r="P174" s="189">
        <f t="shared" si="18"/>
        <v>0</v>
      </c>
      <c r="Q174" s="190">
        <f t="shared" si="19"/>
        <v>27840</v>
      </c>
      <c r="R174" s="207">
        <f t="shared" si="20"/>
        <v>27840</v>
      </c>
      <c r="S174" s="208">
        <f t="shared" si="21"/>
        <v>0</v>
      </c>
      <c r="T174" s="192">
        <f t="shared" si="22"/>
        <v>0</v>
      </c>
    </row>
    <row r="175" spans="1:20" ht="24.95" customHeight="1" x14ac:dyDescent="0.2">
      <c r="A175" s="179" t="s">
        <v>310</v>
      </c>
      <c r="B175" s="181"/>
      <c r="C175" s="181"/>
      <c r="D175" s="307" t="s">
        <v>586</v>
      </c>
      <c r="E175" s="182" t="s">
        <v>106</v>
      </c>
      <c r="F175" s="182" t="s">
        <v>892</v>
      </c>
      <c r="G175" s="182" t="s">
        <v>893</v>
      </c>
      <c r="H175" s="307" t="s">
        <v>884</v>
      </c>
      <c r="I175" s="183">
        <v>42978</v>
      </c>
      <c r="J175" s="209">
        <v>23000</v>
      </c>
      <c r="K175" s="180">
        <v>36</v>
      </c>
      <c r="L175" s="206">
        <f t="shared" si="23"/>
        <v>42948</v>
      </c>
      <c r="M175" s="186">
        <f t="shared" si="24"/>
        <v>44043</v>
      </c>
      <c r="N175" s="187">
        <f t="shared" si="25"/>
        <v>638.88888888888891</v>
      </c>
      <c r="O175" s="188" t="str">
        <f t="shared" si="26"/>
        <v>T</v>
      </c>
      <c r="P175" s="189">
        <f t="shared" si="18"/>
        <v>0</v>
      </c>
      <c r="Q175" s="190">
        <f t="shared" si="19"/>
        <v>23000</v>
      </c>
      <c r="R175" s="207">
        <f t="shared" si="20"/>
        <v>23000</v>
      </c>
      <c r="S175" s="208">
        <f t="shared" si="21"/>
        <v>0</v>
      </c>
      <c r="T175" s="192">
        <f t="shared" si="22"/>
        <v>0</v>
      </c>
    </row>
    <row r="176" spans="1:20" ht="24.95" customHeight="1" x14ac:dyDescent="0.2">
      <c r="A176" s="179" t="s">
        <v>311</v>
      </c>
      <c r="B176" s="181"/>
      <c r="C176" s="181"/>
      <c r="D176" s="307" t="s">
        <v>587</v>
      </c>
      <c r="E176" s="182" t="s">
        <v>106</v>
      </c>
      <c r="F176" s="182" t="s">
        <v>894</v>
      </c>
      <c r="G176" s="182" t="s">
        <v>895</v>
      </c>
      <c r="H176" s="307" t="s">
        <v>884</v>
      </c>
      <c r="I176" s="183">
        <v>42965</v>
      </c>
      <c r="J176" s="209">
        <v>23000</v>
      </c>
      <c r="K176" s="180">
        <v>36</v>
      </c>
      <c r="L176" s="206">
        <f t="shared" si="23"/>
        <v>42948</v>
      </c>
      <c r="M176" s="186">
        <f t="shared" si="24"/>
        <v>44043</v>
      </c>
      <c r="N176" s="187">
        <f t="shared" si="25"/>
        <v>638.88888888888891</v>
      </c>
      <c r="O176" s="188" t="str">
        <f t="shared" si="26"/>
        <v>T</v>
      </c>
      <c r="P176" s="189">
        <f t="shared" si="18"/>
        <v>0</v>
      </c>
      <c r="Q176" s="190">
        <f t="shared" si="19"/>
        <v>23000</v>
      </c>
      <c r="R176" s="207">
        <f t="shared" si="20"/>
        <v>23000</v>
      </c>
      <c r="S176" s="208">
        <f t="shared" si="21"/>
        <v>0</v>
      </c>
      <c r="T176" s="192">
        <f t="shared" si="22"/>
        <v>0</v>
      </c>
    </row>
    <row r="177" spans="1:20" ht="24.95" customHeight="1" x14ac:dyDescent="0.2">
      <c r="A177" s="179" t="s">
        <v>312</v>
      </c>
      <c r="B177" s="181"/>
      <c r="C177" s="181"/>
      <c r="D177" s="307" t="s">
        <v>587</v>
      </c>
      <c r="E177" s="182" t="s">
        <v>106</v>
      </c>
      <c r="F177" s="182" t="s">
        <v>894</v>
      </c>
      <c r="G177" s="182" t="s">
        <v>896</v>
      </c>
      <c r="H177" s="307" t="s">
        <v>884</v>
      </c>
      <c r="I177" s="183">
        <v>42965</v>
      </c>
      <c r="J177" s="209">
        <v>23000</v>
      </c>
      <c r="K177" s="180">
        <v>36</v>
      </c>
      <c r="L177" s="206">
        <f t="shared" si="23"/>
        <v>42948</v>
      </c>
      <c r="M177" s="186">
        <f t="shared" si="24"/>
        <v>44043</v>
      </c>
      <c r="N177" s="187">
        <f t="shared" si="25"/>
        <v>638.88888888888891</v>
      </c>
      <c r="O177" s="188" t="str">
        <f t="shared" si="26"/>
        <v>T</v>
      </c>
      <c r="P177" s="189">
        <f t="shared" si="18"/>
        <v>0</v>
      </c>
      <c r="Q177" s="190">
        <f t="shared" si="19"/>
        <v>23000</v>
      </c>
      <c r="R177" s="207">
        <f t="shared" si="20"/>
        <v>23000</v>
      </c>
      <c r="S177" s="208">
        <f t="shared" si="21"/>
        <v>0</v>
      </c>
      <c r="T177" s="192">
        <f t="shared" si="22"/>
        <v>0</v>
      </c>
    </row>
    <row r="178" spans="1:20" ht="24.95" customHeight="1" x14ac:dyDescent="0.2">
      <c r="A178" s="179" t="s">
        <v>313</v>
      </c>
      <c r="B178" s="181"/>
      <c r="C178" s="181"/>
      <c r="D178" s="307" t="s">
        <v>588</v>
      </c>
      <c r="E178" s="182" t="s">
        <v>137</v>
      </c>
      <c r="F178" s="182" t="s">
        <v>897</v>
      </c>
      <c r="G178" s="182" t="s">
        <v>898</v>
      </c>
      <c r="H178" s="307" t="s">
        <v>884</v>
      </c>
      <c r="I178" s="183">
        <v>42806</v>
      </c>
      <c r="J178" s="209">
        <v>27715.86</v>
      </c>
      <c r="K178" s="180">
        <v>36</v>
      </c>
      <c r="L178" s="206">
        <f t="shared" si="23"/>
        <v>42795</v>
      </c>
      <c r="M178" s="186">
        <f t="shared" si="24"/>
        <v>43890</v>
      </c>
      <c r="N178" s="187">
        <f t="shared" si="25"/>
        <v>769.88499999999999</v>
      </c>
      <c r="O178" s="188" t="str">
        <f t="shared" si="26"/>
        <v>T</v>
      </c>
      <c r="P178" s="189">
        <f t="shared" si="18"/>
        <v>0</v>
      </c>
      <c r="Q178" s="190">
        <f t="shared" si="19"/>
        <v>27715.86</v>
      </c>
      <c r="R178" s="207">
        <f t="shared" si="20"/>
        <v>27715.86</v>
      </c>
      <c r="S178" s="208">
        <f t="shared" si="21"/>
        <v>0</v>
      </c>
      <c r="T178" s="192">
        <f t="shared" si="22"/>
        <v>0</v>
      </c>
    </row>
    <row r="179" spans="1:20" ht="24.95" customHeight="1" x14ac:dyDescent="0.2">
      <c r="A179" s="179" t="s">
        <v>314</v>
      </c>
      <c r="B179" s="181"/>
      <c r="C179" s="181"/>
      <c r="D179" s="307" t="s">
        <v>589</v>
      </c>
      <c r="E179" s="182" t="s">
        <v>137</v>
      </c>
      <c r="F179" s="182" t="s">
        <v>899</v>
      </c>
      <c r="G179" s="182" t="s">
        <v>900</v>
      </c>
      <c r="H179" s="307" t="s">
        <v>884</v>
      </c>
      <c r="I179" s="183">
        <v>41407</v>
      </c>
      <c r="J179" s="209">
        <v>13195.25</v>
      </c>
      <c r="K179" s="180">
        <v>36</v>
      </c>
      <c r="L179" s="206">
        <f t="shared" si="23"/>
        <v>41395</v>
      </c>
      <c r="M179" s="186">
        <f t="shared" si="24"/>
        <v>42490</v>
      </c>
      <c r="N179" s="187">
        <f t="shared" si="25"/>
        <v>366.53472222222223</v>
      </c>
      <c r="O179" s="188" t="str">
        <f t="shared" si="26"/>
        <v>T</v>
      </c>
      <c r="P179" s="189">
        <f t="shared" si="18"/>
        <v>0</v>
      </c>
      <c r="Q179" s="190">
        <f t="shared" si="19"/>
        <v>13195.25</v>
      </c>
      <c r="R179" s="207">
        <f t="shared" si="20"/>
        <v>13195.25</v>
      </c>
      <c r="S179" s="208">
        <f t="shared" si="21"/>
        <v>0</v>
      </c>
      <c r="T179" s="192">
        <f t="shared" si="22"/>
        <v>0</v>
      </c>
    </row>
    <row r="180" spans="1:20" ht="24.95" customHeight="1" x14ac:dyDescent="0.2">
      <c r="A180" s="179" t="s">
        <v>315</v>
      </c>
      <c r="B180" s="181"/>
      <c r="C180" s="181"/>
      <c r="D180" s="307" t="s">
        <v>590</v>
      </c>
      <c r="E180" s="182" t="s">
        <v>137</v>
      </c>
      <c r="F180" s="182" t="s">
        <v>901</v>
      </c>
      <c r="G180" s="182" t="s">
        <v>902</v>
      </c>
      <c r="H180" s="307" t="s">
        <v>884</v>
      </c>
      <c r="I180" s="183">
        <v>43046</v>
      </c>
      <c r="J180" s="209">
        <v>27840</v>
      </c>
      <c r="K180" s="180">
        <v>36</v>
      </c>
      <c r="L180" s="206">
        <f t="shared" si="23"/>
        <v>43040</v>
      </c>
      <c r="M180" s="186">
        <f t="shared" si="24"/>
        <v>44135</v>
      </c>
      <c r="N180" s="187">
        <f t="shared" si="25"/>
        <v>773.33333333333337</v>
      </c>
      <c r="O180" s="188" t="str">
        <f t="shared" si="26"/>
        <v>T</v>
      </c>
      <c r="P180" s="189">
        <f t="shared" si="18"/>
        <v>0</v>
      </c>
      <c r="Q180" s="190">
        <f t="shared" si="19"/>
        <v>27840</v>
      </c>
      <c r="R180" s="207">
        <f t="shared" si="20"/>
        <v>27840</v>
      </c>
      <c r="S180" s="208">
        <f t="shared" si="21"/>
        <v>0</v>
      </c>
      <c r="T180" s="192">
        <f t="shared" si="22"/>
        <v>0</v>
      </c>
    </row>
    <row r="181" spans="1:20" ht="24.95" customHeight="1" x14ac:dyDescent="0.2">
      <c r="A181" s="179" t="s">
        <v>316</v>
      </c>
      <c r="B181" s="181"/>
      <c r="C181" s="181"/>
      <c r="D181" s="307" t="s">
        <v>519</v>
      </c>
      <c r="E181" s="182" t="s">
        <v>769</v>
      </c>
      <c r="F181" s="182" t="s">
        <v>770</v>
      </c>
      <c r="G181" s="182">
        <v>31002284</v>
      </c>
      <c r="H181" s="307" t="s">
        <v>884</v>
      </c>
      <c r="I181" s="183">
        <v>42996</v>
      </c>
      <c r="J181" s="209">
        <v>14307.45</v>
      </c>
      <c r="K181" s="180">
        <v>36</v>
      </c>
      <c r="L181" s="206">
        <f t="shared" si="23"/>
        <v>42979</v>
      </c>
      <c r="M181" s="186">
        <f t="shared" si="24"/>
        <v>44074</v>
      </c>
      <c r="N181" s="187">
        <f t="shared" si="25"/>
        <v>397.42916666666667</v>
      </c>
      <c r="O181" s="188" t="str">
        <f t="shared" si="26"/>
        <v>T</v>
      </c>
      <c r="P181" s="189">
        <f t="shared" si="18"/>
        <v>0</v>
      </c>
      <c r="Q181" s="190">
        <f t="shared" si="19"/>
        <v>14307.45</v>
      </c>
      <c r="R181" s="207">
        <f t="shared" si="20"/>
        <v>14307.45</v>
      </c>
      <c r="S181" s="208">
        <f t="shared" si="21"/>
        <v>0</v>
      </c>
      <c r="T181" s="192">
        <f t="shared" si="22"/>
        <v>0</v>
      </c>
    </row>
    <row r="182" spans="1:20" ht="24.95" customHeight="1" x14ac:dyDescent="0.2">
      <c r="A182" s="179" t="s">
        <v>317</v>
      </c>
      <c r="B182" s="181"/>
      <c r="C182" s="181"/>
      <c r="D182" s="307" t="s">
        <v>591</v>
      </c>
      <c r="E182" s="182" t="s">
        <v>141</v>
      </c>
      <c r="F182" s="182" t="s">
        <v>141</v>
      </c>
      <c r="G182" s="182" t="s">
        <v>146</v>
      </c>
      <c r="H182" s="307" t="s">
        <v>884</v>
      </c>
      <c r="I182" s="183">
        <v>41309</v>
      </c>
      <c r="J182" s="209">
        <v>3399</v>
      </c>
      <c r="K182" s="180">
        <v>120</v>
      </c>
      <c r="L182" s="206">
        <f t="shared" si="23"/>
        <v>41306</v>
      </c>
      <c r="M182" s="186">
        <f t="shared" si="24"/>
        <v>44957</v>
      </c>
      <c r="N182" s="187">
        <f t="shared" si="25"/>
        <v>28.324999999999999</v>
      </c>
      <c r="O182" s="188" t="str">
        <f t="shared" si="26"/>
        <v>T</v>
      </c>
      <c r="P182" s="189">
        <f t="shared" si="18"/>
        <v>0</v>
      </c>
      <c r="Q182" s="190">
        <f t="shared" si="19"/>
        <v>3399</v>
      </c>
      <c r="R182" s="207">
        <f t="shared" si="20"/>
        <v>3399</v>
      </c>
      <c r="S182" s="208">
        <f t="shared" si="21"/>
        <v>0</v>
      </c>
      <c r="T182" s="192">
        <f t="shared" si="22"/>
        <v>0</v>
      </c>
    </row>
    <row r="183" spans="1:20" ht="24.95" customHeight="1" x14ac:dyDescent="0.2">
      <c r="A183" s="179" t="s">
        <v>318</v>
      </c>
      <c r="B183" s="181"/>
      <c r="C183" s="181"/>
      <c r="D183" s="307" t="s">
        <v>487</v>
      </c>
      <c r="E183" s="182" t="s">
        <v>705</v>
      </c>
      <c r="F183" s="182" t="s">
        <v>705</v>
      </c>
      <c r="G183" s="182" t="s">
        <v>706</v>
      </c>
      <c r="H183" s="307" t="s">
        <v>884</v>
      </c>
      <c r="I183" s="183">
        <v>41309</v>
      </c>
      <c r="J183" s="209">
        <v>2450</v>
      </c>
      <c r="K183" s="180">
        <v>120</v>
      </c>
      <c r="L183" s="206">
        <f t="shared" si="23"/>
        <v>41306</v>
      </c>
      <c r="M183" s="186">
        <f t="shared" si="24"/>
        <v>44957</v>
      </c>
      <c r="N183" s="187">
        <f t="shared" si="25"/>
        <v>20.416666666666668</v>
      </c>
      <c r="O183" s="188" t="str">
        <f t="shared" si="26"/>
        <v>T</v>
      </c>
      <c r="P183" s="189">
        <f t="shared" si="18"/>
        <v>0</v>
      </c>
      <c r="Q183" s="190">
        <f t="shared" si="19"/>
        <v>2450</v>
      </c>
      <c r="R183" s="207">
        <f t="shared" si="20"/>
        <v>2450</v>
      </c>
      <c r="S183" s="208">
        <f t="shared" si="21"/>
        <v>0</v>
      </c>
      <c r="T183" s="192">
        <f t="shared" si="22"/>
        <v>0</v>
      </c>
    </row>
    <row r="184" spans="1:20" ht="24.95" customHeight="1" x14ac:dyDescent="0.2">
      <c r="A184" s="179" t="s">
        <v>319</v>
      </c>
      <c r="B184" s="181"/>
      <c r="C184" s="181"/>
      <c r="D184" s="307" t="s">
        <v>506</v>
      </c>
      <c r="E184" s="182" t="s">
        <v>705</v>
      </c>
      <c r="F184" s="182" t="s">
        <v>705</v>
      </c>
      <c r="G184" s="182" t="s">
        <v>706</v>
      </c>
      <c r="H184" s="307" t="s">
        <v>884</v>
      </c>
      <c r="I184" s="183">
        <v>39071</v>
      </c>
      <c r="J184" s="209">
        <v>3017.5</v>
      </c>
      <c r="K184" s="180">
        <v>120</v>
      </c>
      <c r="L184" s="206">
        <f t="shared" si="23"/>
        <v>39052</v>
      </c>
      <c r="M184" s="186">
        <f t="shared" si="24"/>
        <v>42704</v>
      </c>
      <c r="N184" s="187">
        <f t="shared" si="25"/>
        <v>25.145833333333332</v>
      </c>
      <c r="O184" s="188" t="str">
        <f t="shared" si="26"/>
        <v>T</v>
      </c>
      <c r="P184" s="189">
        <f t="shared" si="18"/>
        <v>0</v>
      </c>
      <c r="Q184" s="190">
        <f t="shared" si="19"/>
        <v>3017.5</v>
      </c>
      <c r="R184" s="207">
        <f t="shared" si="20"/>
        <v>3017.5</v>
      </c>
      <c r="S184" s="208">
        <f t="shared" si="21"/>
        <v>0</v>
      </c>
      <c r="T184" s="192">
        <f t="shared" si="22"/>
        <v>0</v>
      </c>
    </row>
    <row r="185" spans="1:20" ht="24.95" customHeight="1" x14ac:dyDescent="0.2">
      <c r="A185" s="179" t="s">
        <v>320</v>
      </c>
      <c r="B185" s="181"/>
      <c r="C185" s="181"/>
      <c r="D185" s="307" t="s">
        <v>592</v>
      </c>
      <c r="E185" s="182" t="s">
        <v>746</v>
      </c>
      <c r="F185" s="182" t="s">
        <v>903</v>
      </c>
      <c r="G185" s="182" t="s">
        <v>904</v>
      </c>
      <c r="H185" s="307" t="s">
        <v>884</v>
      </c>
      <c r="I185" s="183">
        <v>43046</v>
      </c>
      <c r="J185" s="209">
        <v>435200.03</v>
      </c>
      <c r="K185" s="180">
        <v>36</v>
      </c>
      <c r="L185" s="206">
        <f t="shared" si="23"/>
        <v>43040</v>
      </c>
      <c r="M185" s="186">
        <f t="shared" si="24"/>
        <v>44135</v>
      </c>
      <c r="N185" s="187">
        <f t="shared" si="25"/>
        <v>12088.889722222222</v>
      </c>
      <c r="O185" s="188" t="str">
        <f t="shared" si="26"/>
        <v>T</v>
      </c>
      <c r="P185" s="189">
        <f t="shared" si="18"/>
        <v>0</v>
      </c>
      <c r="Q185" s="190">
        <f t="shared" si="19"/>
        <v>435200.03</v>
      </c>
      <c r="R185" s="207">
        <f t="shared" si="20"/>
        <v>435200.03</v>
      </c>
      <c r="S185" s="208">
        <f t="shared" si="21"/>
        <v>0</v>
      </c>
      <c r="T185" s="192">
        <f t="shared" si="22"/>
        <v>0</v>
      </c>
    </row>
    <row r="186" spans="1:20" ht="24.95" customHeight="1" x14ac:dyDescent="0.2">
      <c r="A186" s="179" t="s">
        <v>321</v>
      </c>
      <c r="B186" s="181"/>
      <c r="C186" s="181"/>
      <c r="D186" s="307" t="s">
        <v>593</v>
      </c>
      <c r="E186" s="182" t="s">
        <v>811</v>
      </c>
      <c r="F186" s="182" t="s">
        <v>868</v>
      </c>
      <c r="G186" s="182" t="s">
        <v>905</v>
      </c>
      <c r="H186" s="307" t="s">
        <v>884</v>
      </c>
      <c r="I186" s="183">
        <v>43046</v>
      </c>
      <c r="J186" s="209">
        <v>37211.64</v>
      </c>
      <c r="K186" s="180">
        <v>36</v>
      </c>
      <c r="L186" s="206">
        <f t="shared" si="23"/>
        <v>43040</v>
      </c>
      <c r="M186" s="186">
        <f t="shared" si="24"/>
        <v>44135</v>
      </c>
      <c r="N186" s="187">
        <f t="shared" si="25"/>
        <v>1033.6566666666668</v>
      </c>
      <c r="O186" s="188" t="str">
        <f t="shared" si="26"/>
        <v>T</v>
      </c>
      <c r="P186" s="189">
        <f t="shared" si="18"/>
        <v>0</v>
      </c>
      <c r="Q186" s="190">
        <f t="shared" si="19"/>
        <v>37211.64</v>
      </c>
      <c r="R186" s="207">
        <f t="shared" si="20"/>
        <v>37211.64</v>
      </c>
      <c r="S186" s="208">
        <f t="shared" si="21"/>
        <v>0</v>
      </c>
      <c r="T186" s="192">
        <f t="shared" si="22"/>
        <v>0</v>
      </c>
    </row>
    <row r="187" spans="1:20" ht="24.95" customHeight="1" x14ac:dyDescent="0.2">
      <c r="A187" s="179" t="s">
        <v>322</v>
      </c>
      <c r="B187" s="181"/>
      <c r="C187" s="181"/>
      <c r="D187" s="307" t="s">
        <v>519</v>
      </c>
      <c r="E187" s="182" t="s">
        <v>769</v>
      </c>
      <c r="F187" s="182" t="s">
        <v>770</v>
      </c>
      <c r="G187" s="182">
        <v>32001829</v>
      </c>
      <c r="H187" s="307" t="s">
        <v>884</v>
      </c>
      <c r="I187" s="183">
        <v>42996</v>
      </c>
      <c r="J187" s="209">
        <v>14307.45</v>
      </c>
      <c r="K187" s="180">
        <v>36</v>
      </c>
      <c r="L187" s="206">
        <f t="shared" si="23"/>
        <v>42979</v>
      </c>
      <c r="M187" s="186">
        <f t="shared" si="24"/>
        <v>44074</v>
      </c>
      <c r="N187" s="187">
        <f t="shared" si="25"/>
        <v>397.42916666666667</v>
      </c>
      <c r="O187" s="188" t="str">
        <f t="shared" si="26"/>
        <v>T</v>
      </c>
      <c r="P187" s="189">
        <f t="shared" si="18"/>
        <v>0</v>
      </c>
      <c r="Q187" s="190">
        <f t="shared" si="19"/>
        <v>14307.45</v>
      </c>
      <c r="R187" s="207">
        <f t="shared" si="20"/>
        <v>14307.45</v>
      </c>
      <c r="S187" s="208">
        <f t="shared" si="21"/>
        <v>0</v>
      </c>
      <c r="T187" s="192">
        <f t="shared" si="22"/>
        <v>0</v>
      </c>
    </row>
    <row r="188" spans="1:20" ht="24.95" customHeight="1" x14ac:dyDescent="0.2">
      <c r="A188" s="179" t="s">
        <v>323</v>
      </c>
      <c r="B188" s="181"/>
      <c r="C188" s="181"/>
      <c r="D188" s="307" t="s">
        <v>594</v>
      </c>
      <c r="E188" s="182" t="s">
        <v>715</v>
      </c>
      <c r="F188" s="182" t="s">
        <v>716</v>
      </c>
      <c r="G188" s="182" t="s">
        <v>906</v>
      </c>
      <c r="H188" s="307" t="s">
        <v>884</v>
      </c>
      <c r="I188" s="183">
        <v>42876</v>
      </c>
      <c r="J188" s="209">
        <v>8325</v>
      </c>
      <c r="K188" s="180">
        <v>36</v>
      </c>
      <c r="L188" s="206">
        <f t="shared" si="23"/>
        <v>42856</v>
      </c>
      <c r="M188" s="186">
        <f t="shared" si="24"/>
        <v>43951</v>
      </c>
      <c r="N188" s="187">
        <f t="shared" si="25"/>
        <v>231.25</v>
      </c>
      <c r="O188" s="188" t="str">
        <f t="shared" si="26"/>
        <v>T</v>
      </c>
      <c r="P188" s="189">
        <f t="shared" si="18"/>
        <v>0</v>
      </c>
      <c r="Q188" s="190">
        <f t="shared" si="19"/>
        <v>8325</v>
      </c>
      <c r="R188" s="207">
        <f t="shared" si="20"/>
        <v>8325</v>
      </c>
      <c r="S188" s="208">
        <f t="shared" si="21"/>
        <v>0</v>
      </c>
      <c r="T188" s="192">
        <f t="shared" si="22"/>
        <v>0</v>
      </c>
    </row>
    <row r="189" spans="1:20" ht="24.95" customHeight="1" x14ac:dyDescent="0.2">
      <c r="A189" s="179" t="s">
        <v>324</v>
      </c>
      <c r="B189" s="181"/>
      <c r="C189" s="181"/>
      <c r="D189" s="307" t="s">
        <v>595</v>
      </c>
      <c r="E189" s="182" t="s">
        <v>696</v>
      </c>
      <c r="F189" s="182" t="s">
        <v>771</v>
      </c>
      <c r="G189" s="182" t="s">
        <v>907</v>
      </c>
      <c r="H189" s="307" t="s">
        <v>884</v>
      </c>
      <c r="I189" s="183">
        <v>42861</v>
      </c>
      <c r="J189" s="209">
        <v>3237.5</v>
      </c>
      <c r="K189" s="180">
        <v>36</v>
      </c>
      <c r="L189" s="206">
        <f t="shared" si="23"/>
        <v>42856</v>
      </c>
      <c r="M189" s="186">
        <f t="shared" si="24"/>
        <v>43951</v>
      </c>
      <c r="N189" s="187">
        <f t="shared" si="25"/>
        <v>89.930555555555557</v>
      </c>
      <c r="O189" s="188" t="str">
        <f t="shared" si="26"/>
        <v>T</v>
      </c>
      <c r="P189" s="189">
        <f t="shared" si="18"/>
        <v>0</v>
      </c>
      <c r="Q189" s="190">
        <f t="shared" si="19"/>
        <v>3237.5</v>
      </c>
      <c r="R189" s="207">
        <f t="shared" si="20"/>
        <v>3237.5</v>
      </c>
      <c r="S189" s="208">
        <f t="shared" si="21"/>
        <v>0</v>
      </c>
      <c r="T189" s="192">
        <f t="shared" si="22"/>
        <v>0</v>
      </c>
    </row>
    <row r="190" spans="1:20" ht="24.95" customHeight="1" x14ac:dyDescent="0.2">
      <c r="A190" s="179" t="s">
        <v>325</v>
      </c>
      <c r="B190" s="181"/>
      <c r="C190" s="181"/>
      <c r="D190" s="307" t="s">
        <v>487</v>
      </c>
      <c r="E190" s="182" t="s">
        <v>705</v>
      </c>
      <c r="F190" s="182" t="s">
        <v>705</v>
      </c>
      <c r="G190" s="182" t="s">
        <v>706</v>
      </c>
      <c r="H190" s="307" t="s">
        <v>884</v>
      </c>
      <c r="I190" s="183">
        <v>41309</v>
      </c>
      <c r="J190" s="209">
        <v>2450</v>
      </c>
      <c r="K190" s="180">
        <v>120</v>
      </c>
      <c r="L190" s="206">
        <f t="shared" si="23"/>
        <v>41306</v>
      </c>
      <c r="M190" s="186">
        <f t="shared" si="24"/>
        <v>44957</v>
      </c>
      <c r="N190" s="187">
        <f t="shared" si="25"/>
        <v>20.416666666666668</v>
      </c>
      <c r="O190" s="188" t="str">
        <f t="shared" si="26"/>
        <v>T</v>
      </c>
      <c r="P190" s="189">
        <f t="shared" si="18"/>
        <v>0</v>
      </c>
      <c r="Q190" s="190">
        <f t="shared" si="19"/>
        <v>2450</v>
      </c>
      <c r="R190" s="207">
        <f t="shared" si="20"/>
        <v>2450</v>
      </c>
      <c r="S190" s="208">
        <f t="shared" si="21"/>
        <v>0</v>
      </c>
      <c r="T190" s="192">
        <f t="shared" si="22"/>
        <v>0</v>
      </c>
    </row>
    <row r="191" spans="1:20" ht="24.95" customHeight="1" x14ac:dyDescent="0.2">
      <c r="A191" s="179" t="s">
        <v>326</v>
      </c>
      <c r="B191" s="181"/>
      <c r="C191" s="181"/>
      <c r="D191" s="307" t="s">
        <v>596</v>
      </c>
      <c r="E191" s="182" t="s">
        <v>141</v>
      </c>
      <c r="F191" s="182" t="s">
        <v>141</v>
      </c>
      <c r="G191" s="182" t="s">
        <v>146</v>
      </c>
      <c r="H191" s="307" t="s">
        <v>884</v>
      </c>
      <c r="I191" s="183">
        <v>41309</v>
      </c>
      <c r="J191" s="209">
        <v>3400</v>
      </c>
      <c r="K191" s="180">
        <v>120</v>
      </c>
      <c r="L191" s="206">
        <f t="shared" si="23"/>
        <v>41306</v>
      </c>
      <c r="M191" s="186">
        <f t="shared" si="24"/>
        <v>44957</v>
      </c>
      <c r="N191" s="187">
        <f t="shared" si="25"/>
        <v>28.333333333333332</v>
      </c>
      <c r="O191" s="188" t="str">
        <f t="shared" si="26"/>
        <v>T</v>
      </c>
      <c r="P191" s="189">
        <f t="shared" si="18"/>
        <v>0</v>
      </c>
      <c r="Q191" s="190">
        <f t="shared" si="19"/>
        <v>3400</v>
      </c>
      <c r="R191" s="207">
        <f t="shared" si="20"/>
        <v>3400</v>
      </c>
      <c r="S191" s="208">
        <f t="shared" si="21"/>
        <v>0</v>
      </c>
      <c r="T191" s="192">
        <f t="shared" si="22"/>
        <v>0</v>
      </c>
    </row>
    <row r="192" spans="1:20" ht="24.95" customHeight="1" x14ac:dyDescent="0.2">
      <c r="A192" s="179" t="s">
        <v>327</v>
      </c>
      <c r="B192" s="181"/>
      <c r="C192" s="181"/>
      <c r="D192" s="307" t="s">
        <v>487</v>
      </c>
      <c r="E192" s="182" t="s">
        <v>705</v>
      </c>
      <c r="F192" s="182" t="s">
        <v>705</v>
      </c>
      <c r="G192" s="182" t="s">
        <v>706</v>
      </c>
      <c r="H192" s="307" t="s">
        <v>884</v>
      </c>
      <c r="I192" s="183">
        <v>41309</v>
      </c>
      <c r="J192" s="209">
        <v>2450</v>
      </c>
      <c r="K192" s="180">
        <v>120</v>
      </c>
      <c r="L192" s="206">
        <f t="shared" si="23"/>
        <v>41306</v>
      </c>
      <c r="M192" s="186">
        <f t="shared" si="24"/>
        <v>44957</v>
      </c>
      <c r="N192" s="187">
        <f t="shared" si="25"/>
        <v>20.416666666666668</v>
      </c>
      <c r="O192" s="188" t="str">
        <f t="shared" si="26"/>
        <v>T</v>
      </c>
      <c r="P192" s="189">
        <f t="shared" si="18"/>
        <v>0</v>
      </c>
      <c r="Q192" s="190">
        <f t="shared" si="19"/>
        <v>2450</v>
      </c>
      <c r="R192" s="207">
        <f t="shared" si="20"/>
        <v>2450</v>
      </c>
      <c r="S192" s="208">
        <f t="shared" si="21"/>
        <v>0</v>
      </c>
      <c r="T192" s="192">
        <f t="shared" si="22"/>
        <v>0</v>
      </c>
    </row>
    <row r="193" spans="1:20" ht="24.95" customHeight="1" x14ac:dyDescent="0.2">
      <c r="A193" s="179" t="s">
        <v>328</v>
      </c>
      <c r="B193" s="181"/>
      <c r="C193" s="181"/>
      <c r="D193" s="307" t="s">
        <v>519</v>
      </c>
      <c r="E193" s="182" t="s">
        <v>769</v>
      </c>
      <c r="F193" s="182" t="s">
        <v>770</v>
      </c>
      <c r="G193" s="182">
        <v>30001555</v>
      </c>
      <c r="H193" s="307" t="s">
        <v>884</v>
      </c>
      <c r="I193" s="183">
        <v>42996</v>
      </c>
      <c r="J193" s="209">
        <v>14307.45</v>
      </c>
      <c r="K193" s="180">
        <v>36</v>
      </c>
      <c r="L193" s="206">
        <f t="shared" si="23"/>
        <v>42979</v>
      </c>
      <c r="M193" s="186">
        <f t="shared" si="24"/>
        <v>44074</v>
      </c>
      <c r="N193" s="187">
        <f t="shared" si="25"/>
        <v>397.42916666666667</v>
      </c>
      <c r="O193" s="188" t="str">
        <f t="shared" si="26"/>
        <v>T</v>
      </c>
      <c r="P193" s="189">
        <f t="shared" si="18"/>
        <v>0</v>
      </c>
      <c r="Q193" s="190">
        <f t="shared" si="19"/>
        <v>14307.45</v>
      </c>
      <c r="R193" s="207">
        <f t="shared" si="20"/>
        <v>14307.45</v>
      </c>
      <c r="S193" s="208">
        <f t="shared" si="21"/>
        <v>0</v>
      </c>
      <c r="T193" s="192">
        <f t="shared" si="22"/>
        <v>0</v>
      </c>
    </row>
    <row r="194" spans="1:20" ht="24.95" customHeight="1" x14ac:dyDescent="0.2">
      <c r="A194" s="179" t="s">
        <v>329</v>
      </c>
      <c r="B194" s="181"/>
      <c r="C194" s="181"/>
      <c r="D194" s="307" t="s">
        <v>597</v>
      </c>
      <c r="E194" s="182" t="s">
        <v>715</v>
      </c>
      <c r="F194" s="182" t="s">
        <v>908</v>
      </c>
      <c r="G194" s="182" t="s">
        <v>909</v>
      </c>
      <c r="H194" s="307" t="s">
        <v>884</v>
      </c>
      <c r="I194" s="183">
        <v>42978</v>
      </c>
      <c r="J194" s="209">
        <v>6718.41</v>
      </c>
      <c r="K194" s="180">
        <v>36</v>
      </c>
      <c r="L194" s="206">
        <f t="shared" si="23"/>
        <v>42948</v>
      </c>
      <c r="M194" s="186">
        <f t="shared" si="24"/>
        <v>44043</v>
      </c>
      <c r="N194" s="187">
        <f t="shared" si="25"/>
        <v>186.6225</v>
      </c>
      <c r="O194" s="188" t="str">
        <f t="shared" si="26"/>
        <v>T</v>
      </c>
      <c r="P194" s="189">
        <f t="shared" si="18"/>
        <v>0</v>
      </c>
      <c r="Q194" s="190">
        <f t="shared" si="19"/>
        <v>6718.41</v>
      </c>
      <c r="R194" s="207">
        <f t="shared" si="20"/>
        <v>6718.41</v>
      </c>
      <c r="S194" s="208">
        <f t="shared" si="21"/>
        <v>0</v>
      </c>
      <c r="T194" s="192">
        <f t="shared" si="22"/>
        <v>0</v>
      </c>
    </row>
    <row r="195" spans="1:20" ht="24.95" customHeight="1" x14ac:dyDescent="0.2">
      <c r="A195" s="179" t="s">
        <v>330</v>
      </c>
      <c r="B195" s="181"/>
      <c r="C195" s="181"/>
      <c r="D195" s="307" t="s">
        <v>519</v>
      </c>
      <c r="E195" s="182" t="s">
        <v>769</v>
      </c>
      <c r="F195" s="182" t="s">
        <v>770</v>
      </c>
      <c r="G195" s="182">
        <v>32001827</v>
      </c>
      <c r="H195" s="307" t="s">
        <v>884</v>
      </c>
      <c r="I195" s="183">
        <v>42996</v>
      </c>
      <c r="J195" s="209">
        <v>14307.45</v>
      </c>
      <c r="K195" s="180">
        <v>36</v>
      </c>
      <c r="L195" s="206">
        <f t="shared" si="23"/>
        <v>42979</v>
      </c>
      <c r="M195" s="186">
        <f t="shared" si="24"/>
        <v>44074</v>
      </c>
      <c r="N195" s="187">
        <f t="shared" si="25"/>
        <v>397.42916666666667</v>
      </c>
      <c r="O195" s="188" t="str">
        <f t="shared" si="26"/>
        <v>T</v>
      </c>
      <c r="P195" s="189">
        <f t="shared" si="18"/>
        <v>0</v>
      </c>
      <c r="Q195" s="190">
        <f t="shared" si="19"/>
        <v>14307.45</v>
      </c>
      <c r="R195" s="207">
        <f t="shared" si="20"/>
        <v>14307.45</v>
      </c>
      <c r="S195" s="208">
        <f t="shared" si="21"/>
        <v>0</v>
      </c>
      <c r="T195" s="192">
        <f t="shared" si="22"/>
        <v>0</v>
      </c>
    </row>
    <row r="196" spans="1:20" ht="24.95" customHeight="1" x14ac:dyDescent="0.2">
      <c r="A196" s="179" t="s">
        <v>331</v>
      </c>
      <c r="B196" s="181"/>
      <c r="C196" s="181"/>
      <c r="D196" s="307" t="s">
        <v>591</v>
      </c>
      <c r="E196" s="182" t="s">
        <v>141</v>
      </c>
      <c r="F196" s="182" t="s">
        <v>141</v>
      </c>
      <c r="G196" s="182" t="s">
        <v>146</v>
      </c>
      <c r="H196" s="307" t="s">
        <v>884</v>
      </c>
      <c r="I196" s="183">
        <v>41309</v>
      </c>
      <c r="J196" s="209">
        <v>3399</v>
      </c>
      <c r="K196" s="180">
        <v>120</v>
      </c>
      <c r="L196" s="206">
        <f t="shared" si="23"/>
        <v>41306</v>
      </c>
      <c r="M196" s="186">
        <f t="shared" si="24"/>
        <v>44957</v>
      </c>
      <c r="N196" s="187">
        <f t="shared" si="25"/>
        <v>28.324999999999999</v>
      </c>
      <c r="O196" s="188" t="str">
        <f t="shared" si="26"/>
        <v>T</v>
      </c>
      <c r="P196" s="189">
        <f t="shared" si="18"/>
        <v>0</v>
      </c>
      <c r="Q196" s="190">
        <f t="shared" si="19"/>
        <v>3399</v>
      </c>
      <c r="R196" s="207">
        <f t="shared" si="20"/>
        <v>3399</v>
      </c>
      <c r="S196" s="208">
        <f t="shared" si="21"/>
        <v>0</v>
      </c>
      <c r="T196" s="192">
        <f t="shared" si="22"/>
        <v>0</v>
      </c>
    </row>
    <row r="197" spans="1:20" ht="24.95" customHeight="1" x14ac:dyDescent="0.2">
      <c r="A197" s="179" t="s">
        <v>332</v>
      </c>
      <c r="B197" s="181"/>
      <c r="C197" s="181"/>
      <c r="D197" s="307" t="s">
        <v>487</v>
      </c>
      <c r="E197" s="182" t="s">
        <v>705</v>
      </c>
      <c r="F197" s="182" t="s">
        <v>705</v>
      </c>
      <c r="G197" s="182" t="s">
        <v>706</v>
      </c>
      <c r="H197" s="307" t="s">
        <v>884</v>
      </c>
      <c r="I197" s="183">
        <v>41309</v>
      </c>
      <c r="J197" s="209">
        <v>2450</v>
      </c>
      <c r="K197" s="180">
        <v>120</v>
      </c>
      <c r="L197" s="206">
        <f t="shared" si="23"/>
        <v>41306</v>
      </c>
      <c r="M197" s="186">
        <f t="shared" si="24"/>
        <v>44957</v>
      </c>
      <c r="N197" s="187">
        <f t="shared" si="25"/>
        <v>20.416666666666668</v>
      </c>
      <c r="O197" s="188" t="str">
        <f t="shared" si="26"/>
        <v>T</v>
      </c>
      <c r="P197" s="189">
        <f t="shared" si="18"/>
        <v>0</v>
      </c>
      <c r="Q197" s="190">
        <f t="shared" si="19"/>
        <v>2450</v>
      </c>
      <c r="R197" s="207">
        <f t="shared" si="20"/>
        <v>2450</v>
      </c>
      <c r="S197" s="208">
        <f t="shared" si="21"/>
        <v>0</v>
      </c>
      <c r="T197" s="192">
        <f t="shared" si="22"/>
        <v>0</v>
      </c>
    </row>
    <row r="198" spans="1:20" ht="24.95" customHeight="1" x14ac:dyDescent="0.2">
      <c r="A198" s="179" t="s">
        <v>333</v>
      </c>
      <c r="B198" s="181"/>
      <c r="C198" s="181"/>
      <c r="D198" s="307" t="s">
        <v>598</v>
      </c>
      <c r="E198" s="182" t="s">
        <v>811</v>
      </c>
      <c r="F198" s="182" t="s">
        <v>908</v>
      </c>
      <c r="G198" s="182" t="s">
        <v>910</v>
      </c>
      <c r="H198" s="307" t="s">
        <v>884</v>
      </c>
      <c r="I198" s="183">
        <v>43046</v>
      </c>
      <c r="J198" s="209">
        <v>7192.03</v>
      </c>
      <c r="K198" s="180">
        <v>36</v>
      </c>
      <c r="L198" s="206">
        <f t="shared" si="23"/>
        <v>43040</v>
      </c>
      <c r="M198" s="186">
        <f t="shared" si="24"/>
        <v>44135</v>
      </c>
      <c r="N198" s="187">
        <f t="shared" si="25"/>
        <v>199.7786111111111</v>
      </c>
      <c r="O198" s="188" t="str">
        <f t="shared" si="26"/>
        <v>T</v>
      </c>
      <c r="P198" s="189">
        <f t="shared" si="18"/>
        <v>0</v>
      </c>
      <c r="Q198" s="190">
        <f t="shared" si="19"/>
        <v>7192.03</v>
      </c>
      <c r="R198" s="207">
        <f t="shared" si="20"/>
        <v>7192.03</v>
      </c>
      <c r="S198" s="208">
        <f t="shared" si="21"/>
        <v>0</v>
      </c>
      <c r="T198" s="192">
        <f t="shared" si="22"/>
        <v>0</v>
      </c>
    </row>
    <row r="199" spans="1:20" ht="24.95" customHeight="1" x14ac:dyDescent="0.2">
      <c r="A199" s="179" t="s">
        <v>334</v>
      </c>
      <c r="B199" s="181"/>
      <c r="C199" s="181"/>
      <c r="D199" s="307" t="s">
        <v>519</v>
      </c>
      <c r="E199" s="182" t="s">
        <v>769</v>
      </c>
      <c r="F199" s="182" t="s">
        <v>770</v>
      </c>
      <c r="G199" s="182">
        <v>31002287</v>
      </c>
      <c r="H199" s="307" t="s">
        <v>884</v>
      </c>
      <c r="I199" s="183">
        <v>42996</v>
      </c>
      <c r="J199" s="209">
        <v>14307.45</v>
      </c>
      <c r="K199" s="180">
        <v>36</v>
      </c>
      <c r="L199" s="206">
        <f t="shared" si="23"/>
        <v>42979</v>
      </c>
      <c r="M199" s="186">
        <f t="shared" si="24"/>
        <v>44074</v>
      </c>
      <c r="N199" s="187">
        <f t="shared" si="25"/>
        <v>397.42916666666667</v>
      </c>
      <c r="O199" s="188" t="str">
        <f t="shared" si="26"/>
        <v>T</v>
      </c>
      <c r="P199" s="189">
        <f t="shared" ref="P199:P262" si="27">IF(ISNUMBER(O199),N199,0)</f>
        <v>0</v>
      </c>
      <c r="Q199" s="190">
        <f t="shared" ref="Q199:Q262" si="28">IF(O199="t",K199*N199,IF(ISNUMBER(O199),O199*N199,0))</f>
        <v>14307.45</v>
      </c>
      <c r="R199" s="207">
        <f t="shared" ref="R199:R262" si="29">+Q199+P199</f>
        <v>14307.45</v>
      </c>
      <c r="S199" s="208">
        <f t="shared" ref="S199:S262" si="30">+J199-R199</f>
        <v>0</v>
      </c>
      <c r="T199" s="192">
        <f t="shared" ref="T199:T262" si="31">IF(Q199=0,J199-P199-R199,J199-Q199-P199-S199)</f>
        <v>0</v>
      </c>
    </row>
    <row r="200" spans="1:20" ht="24.95" customHeight="1" x14ac:dyDescent="0.2">
      <c r="A200" s="179" t="s">
        <v>335</v>
      </c>
      <c r="B200" s="181"/>
      <c r="C200" s="181"/>
      <c r="D200" s="307" t="s">
        <v>487</v>
      </c>
      <c r="E200" s="182" t="s">
        <v>705</v>
      </c>
      <c r="F200" s="182" t="s">
        <v>705</v>
      </c>
      <c r="G200" s="182" t="s">
        <v>706</v>
      </c>
      <c r="H200" s="307" t="s">
        <v>884</v>
      </c>
      <c r="I200" s="183">
        <v>41309</v>
      </c>
      <c r="J200" s="209">
        <v>2450</v>
      </c>
      <c r="K200" s="180">
        <v>120</v>
      </c>
      <c r="L200" s="206">
        <f t="shared" ref="L200:L263" si="32">DATE(YEAR(I200),MONTH(I200),1)</f>
        <v>41306</v>
      </c>
      <c r="M200" s="186">
        <f t="shared" ref="M200:M263" si="33">EDATE(L200,K200)-1</f>
        <v>44957</v>
      </c>
      <c r="N200" s="187">
        <f t="shared" ref="N200:N263" si="34">+J200/K200</f>
        <v>20.416666666666668</v>
      </c>
      <c r="O200" s="188" t="str">
        <f t="shared" si="26"/>
        <v>T</v>
      </c>
      <c r="P200" s="189">
        <f t="shared" si="27"/>
        <v>0</v>
      </c>
      <c r="Q200" s="190">
        <f t="shared" si="28"/>
        <v>2450</v>
      </c>
      <c r="R200" s="207">
        <f t="shared" si="29"/>
        <v>2450</v>
      </c>
      <c r="S200" s="208">
        <f t="shared" si="30"/>
        <v>0</v>
      </c>
      <c r="T200" s="192">
        <f t="shared" si="31"/>
        <v>0</v>
      </c>
    </row>
    <row r="201" spans="1:20" ht="24.95" customHeight="1" x14ac:dyDescent="0.2">
      <c r="A201" s="179" t="s">
        <v>336</v>
      </c>
      <c r="B201" s="181"/>
      <c r="C201" s="181"/>
      <c r="D201" s="307" t="s">
        <v>599</v>
      </c>
      <c r="E201" s="182" t="s">
        <v>138</v>
      </c>
      <c r="F201" s="182" t="s">
        <v>779</v>
      </c>
      <c r="G201" s="182" t="s">
        <v>911</v>
      </c>
      <c r="H201" s="307" t="s">
        <v>884</v>
      </c>
      <c r="I201" s="183">
        <v>41835</v>
      </c>
      <c r="J201" s="209">
        <v>4628.3999999999996</v>
      </c>
      <c r="K201" s="180">
        <v>36</v>
      </c>
      <c r="L201" s="206">
        <f t="shared" si="32"/>
        <v>41821</v>
      </c>
      <c r="M201" s="186">
        <f t="shared" si="33"/>
        <v>42916</v>
      </c>
      <c r="N201" s="187">
        <f t="shared" si="34"/>
        <v>128.56666666666666</v>
      </c>
      <c r="O201" s="188" t="str">
        <f t="shared" si="26"/>
        <v>T</v>
      </c>
      <c r="P201" s="189">
        <f t="shared" si="27"/>
        <v>0</v>
      </c>
      <c r="Q201" s="190">
        <f t="shared" si="28"/>
        <v>4628.3999999999996</v>
      </c>
      <c r="R201" s="207">
        <f t="shared" si="29"/>
        <v>4628.3999999999996</v>
      </c>
      <c r="S201" s="208">
        <f t="shared" si="30"/>
        <v>0</v>
      </c>
      <c r="T201" s="192">
        <f t="shared" si="31"/>
        <v>0</v>
      </c>
    </row>
    <row r="202" spans="1:20" ht="24.95" customHeight="1" x14ac:dyDescent="0.2">
      <c r="A202" s="179" t="s">
        <v>337</v>
      </c>
      <c r="B202" s="181"/>
      <c r="C202" s="181"/>
      <c r="D202" s="307" t="s">
        <v>593</v>
      </c>
      <c r="E202" s="182" t="s">
        <v>811</v>
      </c>
      <c r="F202" s="182" t="s">
        <v>868</v>
      </c>
      <c r="G202" s="182" t="s">
        <v>912</v>
      </c>
      <c r="H202" s="307" t="s">
        <v>884</v>
      </c>
      <c r="I202" s="183">
        <v>43046</v>
      </c>
      <c r="J202" s="209">
        <v>37211.64</v>
      </c>
      <c r="K202" s="180">
        <v>36</v>
      </c>
      <c r="L202" s="206">
        <f t="shared" si="32"/>
        <v>43040</v>
      </c>
      <c r="M202" s="186">
        <f t="shared" si="33"/>
        <v>44135</v>
      </c>
      <c r="N202" s="187">
        <f t="shared" si="34"/>
        <v>1033.6566666666668</v>
      </c>
      <c r="O202" s="188" t="str">
        <f t="shared" si="26"/>
        <v>T</v>
      </c>
      <c r="P202" s="189">
        <f t="shared" si="27"/>
        <v>0</v>
      </c>
      <c r="Q202" s="190">
        <f t="shared" si="28"/>
        <v>37211.64</v>
      </c>
      <c r="R202" s="207">
        <f t="shared" si="29"/>
        <v>37211.64</v>
      </c>
      <c r="S202" s="208">
        <f t="shared" si="30"/>
        <v>0</v>
      </c>
      <c r="T202" s="192">
        <f t="shared" si="31"/>
        <v>0</v>
      </c>
    </row>
    <row r="203" spans="1:20" ht="24.95" customHeight="1" x14ac:dyDescent="0.2">
      <c r="A203" s="179" t="s">
        <v>338</v>
      </c>
      <c r="B203" s="181"/>
      <c r="C203" s="181"/>
      <c r="D203" s="307" t="s">
        <v>600</v>
      </c>
      <c r="E203" s="182" t="s">
        <v>138</v>
      </c>
      <c r="F203" s="182" t="s">
        <v>144</v>
      </c>
      <c r="G203" s="182" t="s">
        <v>913</v>
      </c>
      <c r="H203" s="307" t="s">
        <v>884</v>
      </c>
      <c r="I203" s="183">
        <v>42947</v>
      </c>
      <c r="J203" s="209">
        <v>12798.44</v>
      </c>
      <c r="K203" s="180">
        <v>36</v>
      </c>
      <c r="L203" s="206">
        <f t="shared" si="32"/>
        <v>42917</v>
      </c>
      <c r="M203" s="186">
        <f t="shared" si="33"/>
        <v>44012</v>
      </c>
      <c r="N203" s="187">
        <f t="shared" si="34"/>
        <v>355.51222222222225</v>
      </c>
      <c r="O203" s="188" t="str">
        <f t="shared" si="26"/>
        <v>T</v>
      </c>
      <c r="P203" s="189">
        <f t="shared" si="27"/>
        <v>0</v>
      </c>
      <c r="Q203" s="190">
        <f t="shared" si="28"/>
        <v>12798.44</v>
      </c>
      <c r="R203" s="207">
        <f t="shared" si="29"/>
        <v>12798.44</v>
      </c>
      <c r="S203" s="208">
        <f t="shared" si="30"/>
        <v>0</v>
      </c>
      <c r="T203" s="192">
        <f t="shared" si="31"/>
        <v>0</v>
      </c>
    </row>
    <row r="204" spans="1:20" ht="24.95" customHeight="1" x14ac:dyDescent="0.2">
      <c r="A204" s="179" t="s">
        <v>339</v>
      </c>
      <c r="B204" s="181"/>
      <c r="C204" s="181"/>
      <c r="D204" s="307" t="s">
        <v>601</v>
      </c>
      <c r="E204" s="182" t="s">
        <v>141</v>
      </c>
      <c r="F204" s="182" t="s">
        <v>141</v>
      </c>
      <c r="G204" s="182" t="s">
        <v>146</v>
      </c>
      <c r="H204" s="307" t="s">
        <v>884</v>
      </c>
      <c r="I204" s="183">
        <v>41309</v>
      </c>
      <c r="J204" s="209">
        <v>3400</v>
      </c>
      <c r="K204" s="180">
        <v>120</v>
      </c>
      <c r="L204" s="206">
        <f t="shared" si="32"/>
        <v>41306</v>
      </c>
      <c r="M204" s="186">
        <f t="shared" si="33"/>
        <v>44957</v>
      </c>
      <c r="N204" s="187">
        <f t="shared" si="34"/>
        <v>28.333333333333332</v>
      </c>
      <c r="O204" s="188" t="str">
        <f t="shared" si="26"/>
        <v>T</v>
      </c>
      <c r="P204" s="189">
        <f t="shared" si="27"/>
        <v>0</v>
      </c>
      <c r="Q204" s="190">
        <f t="shared" si="28"/>
        <v>3400</v>
      </c>
      <c r="R204" s="207">
        <f t="shared" si="29"/>
        <v>3400</v>
      </c>
      <c r="S204" s="208">
        <f t="shared" si="30"/>
        <v>0</v>
      </c>
      <c r="T204" s="192">
        <f t="shared" si="31"/>
        <v>0</v>
      </c>
    </row>
    <row r="205" spans="1:20" ht="24.95" customHeight="1" x14ac:dyDescent="0.2">
      <c r="A205" s="179" t="s">
        <v>340</v>
      </c>
      <c r="B205" s="181"/>
      <c r="C205" s="181"/>
      <c r="D205" s="307" t="s">
        <v>591</v>
      </c>
      <c r="E205" s="182" t="s">
        <v>141</v>
      </c>
      <c r="F205" s="182" t="s">
        <v>141</v>
      </c>
      <c r="G205" s="182" t="s">
        <v>146</v>
      </c>
      <c r="H205" s="307" t="s">
        <v>884</v>
      </c>
      <c r="I205" s="183">
        <v>41309</v>
      </c>
      <c r="J205" s="209">
        <v>3399</v>
      </c>
      <c r="K205" s="180">
        <v>120</v>
      </c>
      <c r="L205" s="206">
        <f t="shared" si="32"/>
        <v>41306</v>
      </c>
      <c r="M205" s="186">
        <f t="shared" si="33"/>
        <v>44957</v>
      </c>
      <c r="N205" s="187">
        <f t="shared" si="34"/>
        <v>28.324999999999999</v>
      </c>
      <c r="O205" s="188" t="str">
        <f t="shared" si="26"/>
        <v>T</v>
      </c>
      <c r="P205" s="189">
        <f t="shared" si="27"/>
        <v>0</v>
      </c>
      <c r="Q205" s="190">
        <f t="shared" si="28"/>
        <v>3399</v>
      </c>
      <c r="R205" s="207">
        <f t="shared" si="29"/>
        <v>3399</v>
      </c>
      <c r="S205" s="208">
        <f t="shared" si="30"/>
        <v>0</v>
      </c>
      <c r="T205" s="192">
        <f t="shared" si="31"/>
        <v>0</v>
      </c>
    </row>
    <row r="206" spans="1:20" ht="24.95" customHeight="1" x14ac:dyDescent="0.2">
      <c r="A206" s="179" t="s">
        <v>341</v>
      </c>
      <c r="B206" s="181"/>
      <c r="C206" s="181"/>
      <c r="D206" s="307" t="s">
        <v>591</v>
      </c>
      <c r="E206" s="182" t="s">
        <v>141</v>
      </c>
      <c r="F206" s="182" t="s">
        <v>141</v>
      </c>
      <c r="G206" s="182" t="s">
        <v>146</v>
      </c>
      <c r="H206" s="307" t="s">
        <v>884</v>
      </c>
      <c r="I206" s="183">
        <v>41309</v>
      </c>
      <c r="J206" s="209">
        <v>3399</v>
      </c>
      <c r="K206" s="180">
        <v>120</v>
      </c>
      <c r="L206" s="206">
        <f t="shared" si="32"/>
        <v>41306</v>
      </c>
      <c r="M206" s="186">
        <f t="shared" si="33"/>
        <v>44957</v>
      </c>
      <c r="N206" s="187">
        <f t="shared" si="34"/>
        <v>28.324999999999999</v>
      </c>
      <c r="O206" s="188" t="str">
        <f t="shared" si="26"/>
        <v>T</v>
      </c>
      <c r="P206" s="189">
        <f t="shared" si="27"/>
        <v>0</v>
      </c>
      <c r="Q206" s="190">
        <f t="shared" si="28"/>
        <v>3399</v>
      </c>
      <c r="R206" s="207">
        <f t="shared" si="29"/>
        <v>3399</v>
      </c>
      <c r="S206" s="208">
        <f t="shared" si="30"/>
        <v>0</v>
      </c>
      <c r="T206" s="192">
        <f t="shared" si="31"/>
        <v>0</v>
      </c>
    </row>
    <row r="207" spans="1:20" ht="24.95" customHeight="1" x14ac:dyDescent="0.2">
      <c r="A207" s="179" t="s">
        <v>342</v>
      </c>
      <c r="B207" s="181"/>
      <c r="C207" s="181"/>
      <c r="D207" s="307" t="s">
        <v>593</v>
      </c>
      <c r="E207" s="182" t="s">
        <v>811</v>
      </c>
      <c r="F207" s="182" t="s">
        <v>868</v>
      </c>
      <c r="G207" s="182" t="s">
        <v>914</v>
      </c>
      <c r="H207" s="307" t="s">
        <v>884</v>
      </c>
      <c r="I207" s="183">
        <v>43046</v>
      </c>
      <c r="J207" s="209">
        <v>37211.64</v>
      </c>
      <c r="K207" s="180">
        <v>36</v>
      </c>
      <c r="L207" s="206">
        <f t="shared" si="32"/>
        <v>43040</v>
      </c>
      <c r="M207" s="186">
        <f t="shared" si="33"/>
        <v>44135</v>
      </c>
      <c r="N207" s="187">
        <f t="shared" si="34"/>
        <v>1033.6566666666668</v>
      </c>
      <c r="O207" s="188" t="str">
        <f t="shared" si="26"/>
        <v>T</v>
      </c>
      <c r="P207" s="189">
        <f t="shared" si="27"/>
        <v>0</v>
      </c>
      <c r="Q207" s="190">
        <f t="shared" si="28"/>
        <v>37211.64</v>
      </c>
      <c r="R207" s="207">
        <f t="shared" si="29"/>
        <v>37211.64</v>
      </c>
      <c r="S207" s="208">
        <f t="shared" si="30"/>
        <v>0</v>
      </c>
      <c r="T207" s="192">
        <f t="shared" si="31"/>
        <v>0</v>
      </c>
    </row>
    <row r="208" spans="1:20" ht="24.95" customHeight="1" x14ac:dyDescent="0.2">
      <c r="A208" s="179" t="s">
        <v>343</v>
      </c>
      <c r="B208" s="181"/>
      <c r="C208" s="181"/>
      <c r="D208" s="307" t="s">
        <v>602</v>
      </c>
      <c r="E208" s="182" t="s">
        <v>915</v>
      </c>
      <c r="F208" s="182" t="s">
        <v>916</v>
      </c>
      <c r="G208" s="182" t="s">
        <v>917</v>
      </c>
      <c r="H208" s="307" t="s">
        <v>884</v>
      </c>
      <c r="I208" s="183">
        <v>42996</v>
      </c>
      <c r="J208" s="209">
        <v>14307.45</v>
      </c>
      <c r="K208" s="180">
        <v>36</v>
      </c>
      <c r="L208" s="206">
        <f t="shared" si="32"/>
        <v>42979</v>
      </c>
      <c r="M208" s="186">
        <f t="shared" si="33"/>
        <v>44074</v>
      </c>
      <c r="N208" s="187">
        <f t="shared" si="34"/>
        <v>397.42916666666667</v>
      </c>
      <c r="O208" s="188" t="str">
        <f t="shared" ref="O208:O271" si="35">IF($S$3&lt;L208,"N",IF($S$3&gt;M208,"T",DATEDIF(L208,$S$3,"m")))</f>
        <v>T</v>
      </c>
      <c r="P208" s="189">
        <f t="shared" si="27"/>
        <v>0</v>
      </c>
      <c r="Q208" s="190">
        <f t="shared" si="28"/>
        <v>14307.45</v>
      </c>
      <c r="R208" s="207">
        <f t="shared" si="29"/>
        <v>14307.45</v>
      </c>
      <c r="S208" s="208">
        <f t="shared" si="30"/>
        <v>0</v>
      </c>
      <c r="T208" s="192">
        <f t="shared" si="31"/>
        <v>0</v>
      </c>
    </row>
    <row r="209" spans="1:20" ht="24.95" customHeight="1" x14ac:dyDescent="0.2">
      <c r="A209" s="179" t="s">
        <v>344</v>
      </c>
      <c r="B209" s="181"/>
      <c r="C209" s="181"/>
      <c r="D209" s="307" t="s">
        <v>519</v>
      </c>
      <c r="E209" s="182" t="s">
        <v>769</v>
      </c>
      <c r="F209" s="182" t="s">
        <v>770</v>
      </c>
      <c r="G209" s="182">
        <v>32001832</v>
      </c>
      <c r="H209" s="307" t="s">
        <v>884</v>
      </c>
      <c r="I209" s="183">
        <v>42996</v>
      </c>
      <c r="J209" s="209">
        <v>14307.45</v>
      </c>
      <c r="K209" s="180">
        <v>36</v>
      </c>
      <c r="L209" s="206">
        <f t="shared" si="32"/>
        <v>42979</v>
      </c>
      <c r="M209" s="186">
        <f t="shared" si="33"/>
        <v>44074</v>
      </c>
      <c r="N209" s="187">
        <f t="shared" si="34"/>
        <v>397.42916666666667</v>
      </c>
      <c r="O209" s="188" t="str">
        <f t="shared" si="35"/>
        <v>T</v>
      </c>
      <c r="P209" s="189">
        <f t="shared" si="27"/>
        <v>0</v>
      </c>
      <c r="Q209" s="190">
        <f t="shared" si="28"/>
        <v>14307.45</v>
      </c>
      <c r="R209" s="207">
        <f t="shared" si="29"/>
        <v>14307.45</v>
      </c>
      <c r="S209" s="208">
        <f t="shared" si="30"/>
        <v>0</v>
      </c>
      <c r="T209" s="192">
        <f t="shared" si="31"/>
        <v>0</v>
      </c>
    </row>
    <row r="210" spans="1:20" ht="24.95" customHeight="1" x14ac:dyDescent="0.2">
      <c r="A210" s="179" t="s">
        <v>345</v>
      </c>
      <c r="B210" s="181"/>
      <c r="C210" s="181"/>
      <c r="D210" s="307" t="s">
        <v>603</v>
      </c>
      <c r="E210" s="182" t="s">
        <v>705</v>
      </c>
      <c r="F210" s="182" t="s">
        <v>705</v>
      </c>
      <c r="G210" s="182" t="s">
        <v>706</v>
      </c>
      <c r="H210" s="307" t="s">
        <v>884</v>
      </c>
      <c r="I210" s="183">
        <v>42052</v>
      </c>
      <c r="J210" s="209">
        <v>3770</v>
      </c>
      <c r="K210" s="180">
        <v>120</v>
      </c>
      <c r="L210" s="206">
        <f t="shared" si="32"/>
        <v>42036</v>
      </c>
      <c r="M210" s="186">
        <f t="shared" si="33"/>
        <v>45688</v>
      </c>
      <c r="N210" s="187">
        <f t="shared" si="34"/>
        <v>31.416666666666668</v>
      </c>
      <c r="O210" s="188" t="str">
        <f t="shared" si="35"/>
        <v>T</v>
      </c>
      <c r="P210" s="189">
        <f t="shared" si="27"/>
        <v>0</v>
      </c>
      <c r="Q210" s="190">
        <f t="shared" si="28"/>
        <v>3770</v>
      </c>
      <c r="R210" s="207">
        <f t="shared" si="29"/>
        <v>3770</v>
      </c>
      <c r="S210" s="208">
        <f t="shared" si="30"/>
        <v>0</v>
      </c>
      <c r="T210" s="192">
        <f t="shared" si="31"/>
        <v>0</v>
      </c>
    </row>
    <row r="211" spans="1:20" ht="24.95" customHeight="1" x14ac:dyDescent="0.2">
      <c r="A211" s="179" t="s">
        <v>346</v>
      </c>
      <c r="B211" s="181"/>
      <c r="C211" s="181"/>
      <c r="D211" s="307" t="s">
        <v>604</v>
      </c>
      <c r="E211" s="182" t="s">
        <v>705</v>
      </c>
      <c r="F211" s="182" t="s">
        <v>705</v>
      </c>
      <c r="G211" s="182" t="s">
        <v>706</v>
      </c>
      <c r="H211" s="307" t="s">
        <v>884</v>
      </c>
      <c r="I211" s="183">
        <v>41309</v>
      </c>
      <c r="J211" s="209">
        <v>10525.95</v>
      </c>
      <c r="K211" s="180">
        <v>120</v>
      </c>
      <c r="L211" s="206">
        <f t="shared" si="32"/>
        <v>41306</v>
      </c>
      <c r="M211" s="186">
        <f t="shared" si="33"/>
        <v>44957</v>
      </c>
      <c r="N211" s="187">
        <f t="shared" si="34"/>
        <v>87.716250000000002</v>
      </c>
      <c r="O211" s="188" t="str">
        <f t="shared" si="35"/>
        <v>T</v>
      </c>
      <c r="P211" s="189">
        <f t="shared" si="27"/>
        <v>0</v>
      </c>
      <c r="Q211" s="190">
        <f t="shared" si="28"/>
        <v>10525.95</v>
      </c>
      <c r="R211" s="207">
        <f t="shared" si="29"/>
        <v>10525.95</v>
      </c>
      <c r="S211" s="208">
        <f t="shared" si="30"/>
        <v>0</v>
      </c>
      <c r="T211" s="192">
        <f t="shared" si="31"/>
        <v>0</v>
      </c>
    </row>
    <row r="212" spans="1:20" ht="24.95" customHeight="1" x14ac:dyDescent="0.2">
      <c r="A212" s="179" t="s">
        <v>347</v>
      </c>
      <c r="B212" s="181"/>
      <c r="C212" s="181"/>
      <c r="D212" s="307" t="s">
        <v>603</v>
      </c>
      <c r="E212" s="182" t="s">
        <v>705</v>
      </c>
      <c r="F212" s="182" t="s">
        <v>705</v>
      </c>
      <c r="G212" s="182" t="s">
        <v>706</v>
      </c>
      <c r="H212" s="307" t="s">
        <v>884</v>
      </c>
      <c r="I212" s="183">
        <v>41309</v>
      </c>
      <c r="J212" s="209">
        <v>3230</v>
      </c>
      <c r="K212" s="180">
        <v>120</v>
      </c>
      <c r="L212" s="206">
        <f t="shared" si="32"/>
        <v>41306</v>
      </c>
      <c r="M212" s="186">
        <f t="shared" si="33"/>
        <v>44957</v>
      </c>
      <c r="N212" s="187">
        <f t="shared" si="34"/>
        <v>26.916666666666668</v>
      </c>
      <c r="O212" s="188" t="str">
        <f t="shared" si="35"/>
        <v>T</v>
      </c>
      <c r="P212" s="189">
        <f t="shared" si="27"/>
        <v>0</v>
      </c>
      <c r="Q212" s="190">
        <f t="shared" si="28"/>
        <v>3230</v>
      </c>
      <c r="R212" s="207">
        <f t="shared" si="29"/>
        <v>3230</v>
      </c>
      <c r="S212" s="208">
        <f t="shared" si="30"/>
        <v>0</v>
      </c>
      <c r="T212" s="192">
        <f t="shared" si="31"/>
        <v>0</v>
      </c>
    </row>
    <row r="213" spans="1:20" ht="24.95" customHeight="1" x14ac:dyDescent="0.2">
      <c r="A213" s="179" t="s">
        <v>348</v>
      </c>
      <c r="B213" s="181"/>
      <c r="C213" s="181"/>
      <c r="D213" s="307" t="s">
        <v>603</v>
      </c>
      <c r="E213" s="182" t="s">
        <v>705</v>
      </c>
      <c r="F213" s="182" t="s">
        <v>705</v>
      </c>
      <c r="G213" s="182" t="s">
        <v>706</v>
      </c>
      <c r="H213" s="307" t="s">
        <v>884</v>
      </c>
      <c r="I213" s="183">
        <v>41309</v>
      </c>
      <c r="J213" s="209">
        <v>3230</v>
      </c>
      <c r="K213" s="180">
        <v>120</v>
      </c>
      <c r="L213" s="206">
        <f t="shared" si="32"/>
        <v>41306</v>
      </c>
      <c r="M213" s="186">
        <f t="shared" si="33"/>
        <v>44957</v>
      </c>
      <c r="N213" s="187">
        <f t="shared" si="34"/>
        <v>26.916666666666668</v>
      </c>
      <c r="O213" s="188" t="str">
        <f t="shared" si="35"/>
        <v>T</v>
      </c>
      <c r="P213" s="189">
        <f t="shared" si="27"/>
        <v>0</v>
      </c>
      <c r="Q213" s="190">
        <f t="shared" si="28"/>
        <v>3230</v>
      </c>
      <c r="R213" s="207">
        <f t="shared" si="29"/>
        <v>3230</v>
      </c>
      <c r="S213" s="208">
        <f t="shared" si="30"/>
        <v>0</v>
      </c>
      <c r="T213" s="192">
        <f t="shared" si="31"/>
        <v>0</v>
      </c>
    </row>
    <row r="214" spans="1:20" ht="24.95" customHeight="1" x14ac:dyDescent="0.2">
      <c r="A214" s="179" t="s">
        <v>349</v>
      </c>
      <c r="B214" s="181"/>
      <c r="C214" s="181"/>
      <c r="D214" s="307" t="s">
        <v>605</v>
      </c>
      <c r="E214" s="182" t="s">
        <v>141</v>
      </c>
      <c r="F214" s="182" t="s">
        <v>141</v>
      </c>
      <c r="G214" s="182" t="s">
        <v>146</v>
      </c>
      <c r="H214" s="307" t="s">
        <v>918</v>
      </c>
      <c r="I214" s="183">
        <v>43010</v>
      </c>
      <c r="J214" s="209">
        <v>3196.8</v>
      </c>
      <c r="K214" s="180">
        <v>120</v>
      </c>
      <c r="L214" s="206">
        <f t="shared" si="32"/>
        <v>43009</v>
      </c>
      <c r="M214" s="186">
        <f t="shared" si="33"/>
        <v>46660</v>
      </c>
      <c r="N214" s="187">
        <f t="shared" si="34"/>
        <v>26.64</v>
      </c>
      <c r="O214" s="188" t="str">
        <f t="shared" si="35"/>
        <v>T</v>
      </c>
      <c r="P214" s="189">
        <f t="shared" si="27"/>
        <v>0</v>
      </c>
      <c r="Q214" s="190">
        <f t="shared" si="28"/>
        <v>3196.8</v>
      </c>
      <c r="R214" s="207">
        <f t="shared" si="29"/>
        <v>3196.8</v>
      </c>
      <c r="S214" s="208">
        <f t="shared" si="30"/>
        <v>0</v>
      </c>
      <c r="T214" s="192">
        <f t="shared" si="31"/>
        <v>0</v>
      </c>
    </row>
    <row r="215" spans="1:20" ht="24.95" customHeight="1" x14ac:dyDescent="0.2">
      <c r="A215" s="179" t="s">
        <v>350</v>
      </c>
      <c r="B215" s="181"/>
      <c r="C215" s="181"/>
      <c r="D215" s="307" t="s">
        <v>606</v>
      </c>
      <c r="E215" s="182" t="s">
        <v>744</v>
      </c>
      <c r="F215" s="182" t="s">
        <v>705</v>
      </c>
      <c r="G215" s="182" t="s">
        <v>706</v>
      </c>
      <c r="H215" s="307" t="s">
        <v>918</v>
      </c>
      <c r="I215" s="183">
        <v>41121</v>
      </c>
      <c r="J215" s="209">
        <v>2699</v>
      </c>
      <c r="K215" s="180">
        <v>120</v>
      </c>
      <c r="L215" s="206">
        <f t="shared" si="32"/>
        <v>41091</v>
      </c>
      <c r="M215" s="186">
        <f t="shared" si="33"/>
        <v>44742</v>
      </c>
      <c r="N215" s="187">
        <f t="shared" si="34"/>
        <v>22.491666666666667</v>
      </c>
      <c r="O215" s="188" t="str">
        <f t="shared" si="35"/>
        <v>T</v>
      </c>
      <c r="P215" s="189">
        <f t="shared" si="27"/>
        <v>0</v>
      </c>
      <c r="Q215" s="190">
        <f t="shared" si="28"/>
        <v>2699</v>
      </c>
      <c r="R215" s="207">
        <f t="shared" si="29"/>
        <v>2699</v>
      </c>
      <c r="S215" s="208">
        <f t="shared" si="30"/>
        <v>0</v>
      </c>
      <c r="T215" s="192">
        <f t="shared" si="31"/>
        <v>0</v>
      </c>
    </row>
    <row r="216" spans="1:20" ht="24.95" customHeight="1" x14ac:dyDescent="0.2">
      <c r="A216" s="179" t="s">
        <v>351</v>
      </c>
      <c r="B216" s="181"/>
      <c r="C216" s="181"/>
      <c r="D216" s="307" t="s">
        <v>607</v>
      </c>
      <c r="E216" s="182" t="s">
        <v>699</v>
      </c>
      <c r="F216" s="182" t="s">
        <v>919</v>
      </c>
      <c r="G216" s="182" t="s">
        <v>920</v>
      </c>
      <c r="H216" s="307" t="s">
        <v>921</v>
      </c>
      <c r="I216" s="183">
        <v>42551</v>
      </c>
      <c r="J216" s="209">
        <v>11776.55</v>
      </c>
      <c r="K216" s="180">
        <v>36</v>
      </c>
      <c r="L216" s="206">
        <f t="shared" si="32"/>
        <v>42522</v>
      </c>
      <c r="M216" s="186">
        <f t="shared" si="33"/>
        <v>43616</v>
      </c>
      <c r="N216" s="187">
        <f t="shared" si="34"/>
        <v>327.12638888888887</v>
      </c>
      <c r="O216" s="188" t="str">
        <f t="shared" si="35"/>
        <v>T</v>
      </c>
      <c r="P216" s="189">
        <f t="shared" si="27"/>
        <v>0</v>
      </c>
      <c r="Q216" s="190">
        <f t="shared" si="28"/>
        <v>11776.55</v>
      </c>
      <c r="R216" s="207">
        <f t="shared" si="29"/>
        <v>11776.55</v>
      </c>
      <c r="S216" s="208">
        <f t="shared" si="30"/>
        <v>0</v>
      </c>
      <c r="T216" s="192">
        <f t="shared" si="31"/>
        <v>0</v>
      </c>
    </row>
    <row r="217" spans="1:20" ht="24.95" customHeight="1" x14ac:dyDescent="0.2">
      <c r="A217" s="179" t="s">
        <v>352</v>
      </c>
      <c r="B217" s="181"/>
      <c r="C217" s="181"/>
      <c r="D217" s="307" t="s">
        <v>608</v>
      </c>
      <c r="E217" s="182" t="s">
        <v>922</v>
      </c>
      <c r="F217" s="182" t="s">
        <v>923</v>
      </c>
      <c r="G217" s="182" t="s">
        <v>744</v>
      </c>
      <c r="H217" s="307" t="s">
        <v>921</v>
      </c>
      <c r="I217" s="183">
        <v>41941</v>
      </c>
      <c r="J217" s="209">
        <v>6958.84</v>
      </c>
      <c r="K217" s="180">
        <v>36</v>
      </c>
      <c r="L217" s="206">
        <f t="shared" si="32"/>
        <v>41913</v>
      </c>
      <c r="M217" s="186">
        <f t="shared" si="33"/>
        <v>43008</v>
      </c>
      <c r="N217" s="187">
        <f t="shared" si="34"/>
        <v>193.30111111111111</v>
      </c>
      <c r="O217" s="188" t="str">
        <f t="shared" si="35"/>
        <v>T</v>
      </c>
      <c r="P217" s="189">
        <f t="shared" si="27"/>
        <v>0</v>
      </c>
      <c r="Q217" s="190">
        <f t="shared" si="28"/>
        <v>6958.84</v>
      </c>
      <c r="R217" s="207">
        <f t="shared" si="29"/>
        <v>6958.84</v>
      </c>
      <c r="S217" s="208">
        <f t="shared" si="30"/>
        <v>0</v>
      </c>
      <c r="T217" s="192">
        <f t="shared" si="31"/>
        <v>0</v>
      </c>
    </row>
    <row r="218" spans="1:20" ht="24.95" customHeight="1" x14ac:dyDescent="0.2">
      <c r="A218" s="179" t="s">
        <v>353</v>
      </c>
      <c r="B218" s="181"/>
      <c r="C218" s="181"/>
      <c r="D218" s="307" t="s">
        <v>609</v>
      </c>
      <c r="E218" s="182" t="s">
        <v>744</v>
      </c>
      <c r="F218" s="182" t="s">
        <v>744</v>
      </c>
      <c r="G218" s="182" t="s">
        <v>744</v>
      </c>
      <c r="H218" s="307" t="s">
        <v>921</v>
      </c>
      <c r="I218" s="183">
        <v>41941</v>
      </c>
      <c r="J218" s="209">
        <v>3594.84</v>
      </c>
      <c r="K218" s="180">
        <v>120</v>
      </c>
      <c r="L218" s="206">
        <f t="shared" si="32"/>
        <v>41913</v>
      </c>
      <c r="M218" s="186">
        <f t="shared" si="33"/>
        <v>45565</v>
      </c>
      <c r="N218" s="187">
        <f t="shared" si="34"/>
        <v>29.957000000000001</v>
      </c>
      <c r="O218" s="188" t="str">
        <f t="shared" si="35"/>
        <v>T</v>
      </c>
      <c r="P218" s="189">
        <f t="shared" si="27"/>
        <v>0</v>
      </c>
      <c r="Q218" s="190">
        <f t="shared" si="28"/>
        <v>3594.84</v>
      </c>
      <c r="R218" s="207">
        <f t="shared" si="29"/>
        <v>3594.84</v>
      </c>
      <c r="S218" s="208">
        <f t="shared" si="30"/>
        <v>0</v>
      </c>
      <c r="T218" s="192">
        <f t="shared" si="31"/>
        <v>0</v>
      </c>
    </row>
    <row r="219" spans="1:20" ht="24.95" customHeight="1" x14ac:dyDescent="0.2">
      <c r="A219" s="179" t="s">
        <v>354</v>
      </c>
      <c r="B219" s="181"/>
      <c r="C219" s="181"/>
      <c r="D219" s="307" t="s">
        <v>97</v>
      </c>
      <c r="E219" s="182" t="s">
        <v>98</v>
      </c>
      <c r="F219" s="182" t="s">
        <v>99</v>
      </c>
      <c r="G219" s="182" t="s">
        <v>924</v>
      </c>
      <c r="H219" s="307" t="s">
        <v>921</v>
      </c>
      <c r="I219" s="183">
        <v>41127</v>
      </c>
      <c r="J219" s="209">
        <v>5999.01</v>
      </c>
      <c r="K219" s="180">
        <v>36</v>
      </c>
      <c r="L219" s="206">
        <f t="shared" si="32"/>
        <v>41122</v>
      </c>
      <c r="M219" s="186">
        <f t="shared" si="33"/>
        <v>42216</v>
      </c>
      <c r="N219" s="187">
        <f t="shared" si="34"/>
        <v>166.63916666666668</v>
      </c>
      <c r="O219" s="188" t="str">
        <f t="shared" si="35"/>
        <v>T</v>
      </c>
      <c r="P219" s="189">
        <f t="shared" si="27"/>
        <v>0</v>
      </c>
      <c r="Q219" s="190">
        <f t="shared" si="28"/>
        <v>5999.01</v>
      </c>
      <c r="R219" s="207">
        <f t="shared" si="29"/>
        <v>5999.01</v>
      </c>
      <c r="S219" s="208">
        <f t="shared" si="30"/>
        <v>0</v>
      </c>
      <c r="T219" s="192">
        <f t="shared" si="31"/>
        <v>0</v>
      </c>
    </row>
    <row r="220" spans="1:20" ht="24.95" customHeight="1" x14ac:dyDescent="0.2">
      <c r="A220" s="179" t="s">
        <v>355</v>
      </c>
      <c r="B220" s="181"/>
      <c r="C220" s="181"/>
      <c r="D220" s="307" t="s">
        <v>610</v>
      </c>
      <c r="E220" s="182" t="s">
        <v>925</v>
      </c>
      <c r="F220" s="182" t="s">
        <v>926</v>
      </c>
      <c r="G220" s="182" t="s">
        <v>927</v>
      </c>
      <c r="H220" s="307" t="s">
        <v>928</v>
      </c>
      <c r="I220" s="183">
        <v>41485</v>
      </c>
      <c r="J220" s="209">
        <v>7876</v>
      </c>
      <c r="K220" s="180">
        <v>36</v>
      </c>
      <c r="L220" s="206">
        <f t="shared" si="32"/>
        <v>41456</v>
      </c>
      <c r="M220" s="186">
        <f t="shared" si="33"/>
        <v>42551</v>
      </c>
      <c r="N220" s="187">
        <f t="shared" si="34"/>
        <v>218.77777777777777</v>
      </c>
      <c r="O220" s="188" t="str">
        <f t="shared" si="35"/>
        <v>T</v>
      </c>
      <c r="P220" s="189">
        <f t="shared" si="27"/>
        <v>0</v>
      </c>
      <c r="Q220" s="190">
        <f t="shared" si="28"/>
        <v>7876</v>
      </c>
      <c r="R220" s="207">
        <f t="shared" si="29"/>
        <v>7876</v>
      </c>
      <c r="S220" s="208">
        <f t="shared" si="30"/>
        <v>0</v>
      </c>
      <c r="T220" s="192">
        <f t="shared" si="31"/>
        <v>0</v>
      </c>
    </row>
    <row r="221" spans="1:20" ht="24.95" customHeight="1" x14ac:dyDescent="0.2">
      <c r="A221" s="179" t="s">
        <v>356</v>
      </c>
      <c r="B221" s="181"/>
      <c r="C221" s="181"/>
      <c r="D221" s="307" t="s">
        <v>97</v>
      </c>
      <c r="E221" s="182" t="s">
        <v>98</v>
      </c>
      <c r="F221" s="182" t="s">
        <v>99</v>
      </c>
      <c r="G221" s="182" t="s">
        <v>929</v>
      </c>
      <c r="H221" s="307" t="s">
        <v>928</v>
      </c>
      <c r="I221" s="183">
        <v>41127</v>
      </c>
      <c r="J221" s="209">
        <v>5999.01</v>
      </c>
      <c r="K221" s="180">
        <v>36</v>
      </c>
      <c r="L221" s="206">
        <f t="shared" si="32"/>
        <v>41122</v>
      </c>
      <c r="M221" s="186">
        <f t="shared" si="33"/>
        <v>42216</v>
      </c>
      <c r="N221" s="187">
        <f t="shared" si="34"/>
        <v>166.63916666666668</v>
      </c>
      <c r="O221" s="188" t="str">
        <f t="shared" si="35"/>
        <v>T</v>
      </c>
      <c r="P221" s="189">
        <f t="shared" si="27"/>
        <v>0</v>
      </c>
      <c r="Q221" s="190">
        <f t="shared" si="28"/>
        <v>5999.01</v>
      </c>
      <c r="R221" s="207">
        <f t="shared" si="29"/>
        <v>5999.01</v>
      </c>
      <c r="S221" s="208">
        <f t="shared" si="30"/>
        <v>0</v>
      </c>
      <c r="T221" s="192">
        <f t="shared" si="31"/>
        <v>0</v>
      </c>
    </row>
    <row r="222" spans="1:20" ht="24.95" customHeight="1" x14ac:dyDescent="0.2">
      <c r="A222" s="179" t="s">
        <v>357</v>
      </c>
      <c r="B222" s="181"/>
      <c r="C222" s="181"/>
      <c r="D222" s="307" t="s">
        <v>97</v>
      </c>
      <c r="E222" s="182" t="s">
        <v>786</v>
      </c>
      <c r="F222" s="182" t="s">
        <v>787</v>
      </c>
      <c r="G222" s="182" t="s">
        <v>930</v>
      </c>
      <c r="H222" s="307" t="s">
        <v>928</v>
      </c>
      <c r="I222" s="183">
        <v>41127</v>
      </c>
      <c r="J222" s="209">
        <v>5999.01</v>
      </c>
      <c r="K222" s="180">
        <v>36</v>
      </c>
      <c r="L222" s="206">
        <f t="shared" si="32"/>
        <v>41122</v>
      </c>
      <c r="M222" s="186">
        <f t="shared" si="33"/>
        <v>42216</v>
      </c>
      <c r="N222" s="187">
        <f t="shared" si="34"/>
        <v>166.63916666666668</v>
      </c>
      <c r="O222" s="188" t="str">
        <f t="shared" si="35"/>
        <v>T</v>
      </c>
      <c r="P222" s="189">
        <f t="shared" si="27"/>
        <v>0</v>
      </c>
      <c r="Q222" s="190">
        <f t="shared" si="28"/>
        <v>5999.01</v>
      </c>
      <c r="R222" s="207">
        <f t="shared" si="29"/>
        <v>5999.01</v>
      </c>
      <c r="S222" s="208">
        <f t="shared" si="30"/>
        <v>0</v>
      </c>
      <c r="T222" s="192">
        <f t="shared" si="31"/>
        <v>0</v>
      </c>
    </row>
    <row r="223" spans="1:20" ht="24.95" customHeight="1" x14ac:dyDescent="0.2">
      <c r="A223" s="179" t="s">
        <v>358</v>
      </c>
      <c r="B223" s="181"/>
      <c r="C223" s="181"/>
      <c r="D223" s="307" t="s">
        <v>611</v>
      </c>
      <c r="E223" s="182" t="s">
        <v>137</v>
      </c>
      <c r="F223" s="182" t="s">
        <v>931</v>
      </c>
      <c r="G223" s="182" t="s">
        <v>932</v>
      </c>
      <c r="H223" s="307" t="s">
        <v>928</v>
      </c>
      <c r="I223" s="183">
        <v>44007</v>
      </c>
      <c r="J223" s="209">
        <v>17619.46</v>
      </c>
      <c r="K223" s="180">
        <v>36</v>
      </c>
      <c r="L223" s="206">
        <f t="shared" si="32"/>
        <v>43983</v>
      </c>
      <c r="M223" s="186">
        <f t="shared" si="33"/>
        <v>45077</v>
      </c>
      <c r="N223" s="187">
        <f t="shared" si="34"/>
        <v>489.42944444444441</v>
      </c>
      <c r="O223" s="188" t="str">
        <f t="shared" si="35"/>
        <v>T</v>
      </c>
      <c r="P223" s="189">
        <f t="shared" si="27"/>
        <v>0</v>
      </c>
      <c r="Q223" s="190">
        <f t="shared" si="28"/>
        <v>17619.46</v>
      </c>
      <c r="R223" s="207">
        <f t="shared" si="29"/>
        <v>17619.46</v>
      </c>
      <c r="S223" s="208">
        <f t="shared" si="30"/>
        <v>0</v>
      </c>
      <c r="T223" s="192">
        <f t="shared" si="31"/>
        <v>0</v>
      </c>
    </row>
    <row r="224" spans="1:20" ht="24.95" customHeight="1" x14ac:dyDescent="0.2">
      <c r="A224" s="179" t="s">
        <v>359</v>
      </c>
      <c r="B224" s="181"/>
      <c r="C224" s="181"/>
      <c r="D224" s="307" t="s">
        <v>612</v>
      </c>
      <c r="E224" s="182" t="s">
        <v>137</v>
      </c>
      <c r="F224" s="182" t="s">
        <v>933</v>
      </c>
      <c r="G224" s="182" t="s">
        <v>934</v>
      </c>
      <c r="H224" s="307" t="s">
        <v>928</v>
      </c>
      <c r="I224" s="183">
        <v>42964</v>
      </c>
      <c r="J224" s="209">
        <v>23999</v>
      </c>
      <c r="K224" s="180">
        <v>36</v>
      </c>
      <c r="L224" s="206">
        <f t="shared" si="32"/>
        <v>42948</v>
      </c>
      <c r="M224" s="186">
        <f t="shared" si="33"/>
        <v>44043</v>
      </c>
      <c r="N224" s="187">
        <f t="shared" si="34"/>
        <v>666.63888888888891</v>
      </c>
      <c r="O224" s="188" t="str">
        <f t="shared" si="35"/>
        <v>T</v>
      </c>
      <c r="P224" s="189">
        <f t="shared" si="27"/>
        <v>0</v>
      </c>
      <c r="Q224" s="190">
        <f t="shared" si="28"/>
        <v>23999</v>
      </c>
      <c r="R224" s="207">
        <f t="shared" si="29"/>
        <v>23999</v>
      </c>
      <c r="S224" s="208">
        <f t="shared" si="30"/>
        <v>0</v>
      </c>
      <c r="T224" s="192">
        <f t="shared" si="31"/>
        <v>0</v>
      </c>
    </row>
    <row r="225" spans="1:20" ht="24.95" customHeight="1" x14ac:dyDescent="0.2">
      <c r="A225" s="179" t="s">
        <v>360</v>
      </c>
      <c r="B225" s="181"/>
      <c r="C225" s="181"/>
      <c r="D225" s="307" t="s">
        <v>613</v>
      </c>
      <c r="E225" s="182" t="s">
        <v>137</v>
      </c>
      <c r="F225" s="182" t="s">
        <v>935</v>
      </c>
      <c r="G225" s="182" t="s">
        <v>936</v>
      </c>
      <c r="H225" s="307" t="s">
        <v>928</v>
      </c>
      <c r="I225" s="183">
        <v>42075</v>
      </c>
      <c r="J225" s="209">
        <v>10823.67</v>
      </c>
      <c r="K225" s="180">
        <v>36</v>
      </c>
      <c r="L225" s="206">
        <f t="shared" si="32"/>
        <v>42064</v>
      </c>
      <c r="M225" s="186">
        <f t="shared" si="33"/>
        <v>43159</v>
      </c>
      <c r="N225" s="187">
        <f t="shared" si="34"/>
        <v>300.65750000000003</v>
      </c>
      <c r="O225" s="188" t="str">
        <f t="shared" si="35"/>
        <v>T</v>
      </c>
      <c r="P225" s="189">
        <f t="shared" si="27"/>
        <v>0</v>
      </c>
      <c r="Q225" s="190">
        <f t="shared" si="28"/>
        <v>10823.670000000002</v>
      </c>
      <c r="R225" s="207">
        <f t="shared" si="29"/>
        <v>10823.670000000002</v>
      </c>
      <c r="S225" s="208">
        <f t="shared" si="30"/>
        <v>0</v>
      </c>
      <c r="T225" s="192">
        <f t="shared" si="31"/>
        <v>-1.8189894035458565E-12</v>
      </c>
    </row>
    <row r="226" spans="1:20" ht="24.95" customHeight="1" x14ac:dyDescent="0.2">
      <c r="A226" s="179" t="s">
        <v>361</v>
      </c>
      <c r="B226" s="181"/>
      <c r="C226" s="181"/>
      <c r="D226" s="307" t="s">
        <v>614</v>
      </c>
      <c r="E226" s="182" t="s">
        <v>137</v>
      </c>
      <c r="F226" s="182" t="s">
        <v>937</v>
      </c>
      <c r="G226" s="182" t="s">
        <v>938</v>
      </c>
      <c r="H226" s="307" t="s">
        <v>928</v>
      </c>
      <c r="I226" s="183">
        <v>43231</v>
      </c>
      <c r="J226" s="209">
        <v>9500.01</v>
      </c>
      <c r="K226" s="180">
        <v>36</v>
      </c>
      <c r="L226" s="206">
        <f t="shared" si="32"/>
        <v>43221</v>
      </c>
      <c r="M226" s="186">
        <f t="shared" si="33"/>
        <v>44316</v>
      </c>
      <c r="N226" s="187">
        <f t="shared" si="34"/>
        <v>263.88916666666665</v>
      </c>
      <c r="O226" s="188" t="str">
        <f t="shared" si="35"/>
        <v>T</v>
      </c>
      <c r="P226" s="189">
        <f t="shared" si="27"/>
        <v>0</v>
      </c>
      <c r="Q226" s="190">
        <f t="shared" si="28"/>
        <v>9500.01</v>
      </c>
      <c r="R226" s="207">
        <f t="shared" si="29"/>
        <v>9500.01</v>
      </c>
      <c r="S226" s="208">
        <f t="shared" si="30"/>
        <v>0</v>
      </c>
      <c r="T226" s="192">
        <f t="shared" si="31"/>
        <v>0</v>
      </c>
    </row>
    <row r="227" spans="1:20" ht="24.95" customHeight="1" x14ac:dyDescent="0.2">
      <c r="A227" s="179" t="s">
        <v>362</v>
      </c>
      <c r="B227" s="181"/>
      <c r="C227" s="181"/>
      <c r="D227" s="307" t="s">
        <v>615</v>
      </c>
      <c r="E227" s="182" t="s">
        <v>699</v>
      </c>
      <c r="F227" s="182" t="s">
        <v>939</v>
      </c>
      <c r="G227" s="182" t="s">
        <v>940</v>
      </c>
      <c r="H227" s="307" t="s">
        <v>928</v>
      </c>
      <c r="I227" s="183">
        <v>41159</v>
      </c>
      <c r="J227" s="209">
        <v>5990.01</v>
      </c>
      <c r="K227" s="180">
        <v>36</v>
      </c>
      <c r="L227" s="206">
        <f t="shared" si="32"/>
        <v>41153</v>
      </c>
      <c r="M227" s="186">
        <f t="shared" si="33"/>
        <v>42247</v>
      </c>
      <c r="N227" s="187">
        <f t="shared" si="34"/>
        <v>166.38916666666668</v>
      </c>
      <c r="O227" s="188" t="str">
        <f t="shared" si="35"/>
        <v>T</v>
      </c>
      <c r="P227" s="189">
        <f t="shared" si="27"/>
        <v>0</v>
      </c>
      <c r="Q227" s="190">
        <f t="shared" si="28"/>
        <v>5990.01</v>
      </c>
      <c r="R227" s="207">
        <f t="shared" si="29"/>
        <v>5990.01</v>
      </c>
      <c r="S227" s="208">
        <f t="shared" si="30"/>
        <v>0</v>
      </c>
      <c r="T227" s="192">
        <f t="shared" si="31"/>
        <v>0</v>
      </c>
    </row>
    <row r="228" spans="1:20" ht="24.95" customHeight="1" x14ac:dyDescent="0.2">
      <c r="A228" s="179" t="s">
        <v>363</v>
      </c>
      <c r="B228" s="181"/>
      <c r="C228" s="181"/>
      <c r="D228" s="307" t="s">
        <v>616</v>
      </c>
      <c r="E228" s="182" t="s">
        <v>699</v>
      </c>
      <c r="F228" s="182" t="s">
        <v>941</v>
      </c>
      <c r="G228" s="182" t="s">
        <v>942</v>
      </c>
      <c r="H228" s="307" t="s">
        <v>928</v>
      </c>
      <c r="I228" s="183">
        <v>41127</v>
      </c>
      <c r="J228" s="209">
        <v>7990</v>
      </c>
      <c r="K228" s="180">
        <v>36</v>
      </c>
      <c r="L228" s="206">
        <f t="shared" si="32"/>
        <v>41122</v>
      </c>
      <c r="M228" s="186">
        <f t="shared" si="33"/>
        <v>42216</v>
      </c>
      <c r="N228" s="187">
        <f t="shared" si="34"/>
        <v>221.94444444444446</v>
      </c>
      <c r="O228" s="188" t="str">
        <f t="shared" si="35"/>
        <v>T</v>
      </c>
      <c r="P228" s="189">
        <f t="shared" si="27"/>
        <v>0</v>
      </c>
      <c r="Q228" s="190">
        <f t="shared" si="28"/>
        <v>7990</v>
      </c>
      <c r="R228" s="207">
        <f t="shared" si="29"/>
        <v>7990</v>
      </c>
      <c r="S228" s="208">
        <f t="shared" si="30"/>
        <v>0</v>
      </c>
      <c r="T228" s="192">
        <f t="shared" si="31"/>
        <v>0</v>
      </c>
    </row>
    <row r="229" spans="1:20" ht="24.95" customHeight="1" x14ac:dyDescent="0.2">
      <c r="A229" s="179" t="s">
        <v>364</v>
      </c>
      <c r="B229" s="181"/>
      <c r="C229" s="181"/>
      <c r="D229" s="307" t="s">
        <v>617</v>
      </c>
      <c r="E229" s="182" t="s">
        <v>699</v>
      </c>
      <c r="F229" s="182" t="s">
        <v>793</v>
      </c>
      <c r="G229" s="182" t="s">
        <v>943</v>
      </c>
      <c r="H229" s="307" t="s">
        <v>928</v>
      </c>
      <c r="I229" s="183">
        <v>42607</v>
      </c>
      <c r="J229" s="209">
        <v>11484</v>
      </c>
      <c r="K229" s="180">
        <v>36</v>
      </c>
      <c r="L229" s="206">
        <f t="shared" si="32"/>
        <v>42583</v>
      </c>
      <c r="M229" s="186">
        <f t="shared" si="33"/>
        <v>43677</v>
      </c>
      <c r="N229" s="187">
        <f t="shared" si="34"/>
        <v>319</v>
      </c>
      <c r="O229" s="188" t="str">
        <f t="shared" si="35"/>
        <v>T</v>
      </c>
      <c r="P229" s="189">
        <f t="shared" si="27"/>
        <v>0</v>
      </c>
      <c r="Q229" s="190">
        <f t="shared" si="28"/>
        <v>11484</v>
      </c>
      <c r="R229" s="207">
        <f t="shared" si="29"/>
        <v>11484</v>
      </c>
      <c r="S229" s="208">
        <f t="shared" si="30"/>
        <v>0</v>
      </c>
      <c r="T229" s="192">
        <f t="shared" si="31"/>
        <v>0</v>
      </c>
    </row>
    <row r="230" spans="1:20" ht="24.95" customHeight="1" x14ac:dyDescent="0.2">
      <c r="A230" s="179" t="s">
        <v>365</v>
      </c>
      <c r="B230" s="181"/>
      <c r="C230" s="181"/>
      <c r="D230" s="307" t="s">
        <v>504</v>
      </c>
      <c r="E230" s="182" t="s">
        <v>703</v>
      </c>
      <c r="F230" s="182" t="s">
        <v>944</v>
      </c>
      <c r="G230" s="182">
        <v>5865013</v>
      </c>
      <c r="H230" s="307" t="s">
        <v>928</v>
      </c>
      <c r="I230" s="183">
        <v>42730</v>
      </c>
      <c r="J230" s="209">
        <v>3316.09</v>
      </c>
      <c r="K230" s="180">
        <v>36</v>
      </c>
      <c r="L230" s="206">
        <f t="shared" si="32"/>
        <v>42705</v>
      </c>
      <c r="M230" s="186">
        <f t="shared" si="33"/>
        <v>43799</v>
      </c>
      <c r="N230" s="187">
        <f t="shared" si="34"/>
        <v>92.113611111111112</v>
      </c>
      <c r="O230" s="188" t="str">
        <f t="shared" si="35"/>
        <v>T</v>
      </c>
      <c r="P230" s="189">
        <f t="shared" si="27"/>
        <v>0</v>
      </c>
      <c r="Q230" s="190">
        <f t="shared" si="28"/>
        <v>3316.09</v>
      </c>
      <c r="R230" s="207">
        <f t="shared" si="29"/>
        <v>3316.09</v>
      </c>
      <c r="S230" s="208">
        <f t="shared" si="30"/>
        <v>0</v>
      </c>
      <c r="T230" s="192">
        <f t="shared" si="31"/>
        <v>0</v>
      </c>
    </row>
    <row r="231" spans="1:20" ht="24.95" customHeight="1" x14ac:dyDescent="0.2">
      <c r="A231" s="179" t="s">
        <v>366</v>
      </c>
      <c r="B231" s="181"/>
      <c r="C231" s="181"/>
      <c r="D231" s="307" t="s">
        <v>618</v>
      </c>
      <c r="E231" s="182" t="s">
        <v>138</v>
      </c>
      <c r="F231" s="182" t="s">
        <v>779</v>
      </c>
      <c r="G231" s="182" t="s">
        <v>945</v>
      </c>
      <c r="H231" s="307" t="s">
        <v>928</v>
      </c>
      <c r="I231" s="183">
        <v>42180</v>
      </c>
      <c r="J231" s="209">
        <v>5753.11</v>
      </c>
      <c r="K231" s="180">
        <v>36</v>
      </c>
      <c r="L231" s="206">
        <f t="shared" si="32"/>
        <v>42156</v>
      </c>
      <c r="M231" s="186">
        <f t="shared" si="33"/>
        <v>43251</v>
      </c>
      <c r="N231" s="187">
        <f t="shared" si="34"/>
        <v>159.80861111111111</v>
      </c>
      <c r="O231" s="188" t="str">
        <f t="shared" si="35"/>
        <v>T</v>
      </c>
      <c r="P231" s="189">
        <f t="shared" si="27"/>
        <v>0</v>
      </c>
      <c r="Q231" s="190">
        <f t="shared" si="28"/>
        <v>5753.11</v>
      </c>
      <c r="R231" s="207">
        <f t="shared" si="29"/>
        <v>5753.11</v>
      </c>
      <c r="S231" s="208">
        <f t="shared" si="30"/>
        <v>0</v>
      </c>
      <c r="T231" s="192">
        <f t="shared" si="31"/>
        <v>0</v>
      </c>
    </row>
    <row r="232" spans="1:20" ht="24.95" customHeight="1" x14ac:dyDescent="0.2">
      <c r="A232" s="179" t="s">
        <v>367</v>
      </c>
      <c r="B232" s="181"/>
      <c r="C232" s="181"/>
      <c r="D232" s="307" t="s">
        <v>619</v>
      </c>
      <c r="E232" s="182" t="s">
        <v>856</v>
      </c>
      <c r="F232" s="182" t="s">
        <v>946</v>
      </c>
      <c r="G232" s="182" t="s">
        <v>706</v>
      </c>
      <c r="H232" s="307" t="s">
        <v>928</v>
      </c>
      <c r="I232" s="183">
        <v>41940</v>
      </c>
      <c r="J232" s="209">
        <v>3248</v>
      </c>
      <c r="K232" s="180">
        <v>120</v>
      </c>
      <c r="L232" s="206">
        <f t="shared" si="32"/>
        <v>41913</v>
      </c>
      <c r="M232" s="186">
        <f t="shared" si="33"/>
        <v>45565</v>
      </c>
      <c r="N232" s="187">
        <f t="shared" si="34"/>
        <v>27.066666666666666</v>
      </c>
      <c r="O232" s="188" t="str">
        <f t="shared" si="35"/>
        <v>T</v>
      </c>
      <c r="P232" s="189">
        <f t="shared" si="27"/>
        <v>0</v>
      </c>
      <c r="Q232" s="190">
        <f t="shared" si="28"/>
        <v>3248</v>
      </c>
      <c r="R232" s="207">
        <f t="shared" si="29"/>
        <v>3248</v>
      </c>
      <c r="S232" s="208">
        <f t="shared" si="30"/>
        <v>0</v>
      </c>
      <c r="T232" s="192">
        <f t="shared" si="31"/>
        <v>0</v>
      </c>
    </row>
    <row r="233" spans="1:20" ht="24.95" customHeight="1" x14ac:dyDescent="0.2">
      <c r="A233" s="179" t="s">
        <v>368</v>
      </c>
      <c r="B233" s="181"/>
      <c r="C233" s="181"/>
      <c r="D233" s="307" t="s">
        <v>508</v>
      </c>
      <c r="E233" s="182" t="s">
        <v>745</v>
      </c>
      <c r="F233" s="182">
        <v>4225</v>
      </c>
      <c r="G233" s="182" t="s">
        <v>706</v>
      </c>
      <c r="H233" s="307" t="s">
        <v>928</v>
      </c>
      <c r="I233" s="183">
        <v>41121</v>
      </c>
      <c r="J233" s="209">
        <v>2699</v>
      </c>
      <c r="K233" s="180">
        <v>120</v>
      </c>
      <c r="L233" s="206">
        <f t="shared" si="32"/>
        <v>41091</v>
      </c>
      <c r="M233" s="186">
        <f t="shared" si="33"/>
        <v>44742</v>
      </c>
      <c r="N233" s="187">
        <f t="shared" si="34"/>
        <v>22.491666666666667</v>
      </c>
      <c r="O233" s="188" t="str">
        <f t="shared" si="35"/>
        <v>T</v>
      </c>
      <c r="P233" s="189">
        <f t="shared" si="27"/>
        <v>0</v>
      </c>
      <c r="Q233" s="190">
        <f t="shared" si="28"/>
        <v>2699</v>
      </c>
      <c r="R233" s="207">
        <f t="shared" si="29"/>
        <v>2699</v>
      </c>
      <c r="S233" s="208">
        <f t="shared" si="30"/>
        <v>0</v>
      </c>
      <c r="T233" s="192">
        <f t="shared" si="31"/>
        <v>0</v>
      </c>
    </row>
    <row r="234" spans="1:20" ht="24.95" customHeight="1" x14ac:dyDescent="0.2">
      <c r="A234" s="179" t="s">
        <v>369</v>
      </c>
      <c r="B234" s="181"/>
      <c r="C234" s="181"/>
      <c r="D234" s="307" t="s">
        <v>620</v>
      </c>
      <c r="E234" s="182" t="s">
        <v>141</v>
      </c>
      <c r="F234" s="182" t="s">
        <v>141</v>
      </c>
      <c r="G234" s="182" t="s">
        <v>706</v>
      </c>
      <c r="H234" s="307" t="s">
        <v>928</v>
      </c>
      <c r="I234" s="183">
        <v>39071</v>
      </c>
      <c r="J234" s="209">
        <v>2400</v>
      </c>
      <c r="K234" s="180">
        <v>120</v>
      </c>
      <c r="L234" s="206">
        <f t="shared" si="32"/>
        <v>39052</v>
      </c>
      <c r="M234" s="186">
        <f t="shared" si="33"/>
        <v>42704</v>
      </c>
      <c r="N234" s="187">
        <f t="shared" si="34"/>
        <v>20</v>
      </c>
      <c r="O234" s="188" t="str">
        <f t="shared" si="35"/>
        <v>T</v>
      </c>
      <c r="P234" s="189">
        <f t="shared" si="27"/>
        <v>0</v>
      </c>
      <c r="Q234" s="190">
        <f t="shared" si="28"/>
        <v>2400</v>
      </c>
      <c r="R234" s="207">
        <f t="shared" si="29"/>
        <v>2400</v>
      </c>
      <c r="S234" s="208">
        <f t="shared" si="30"/>
        <v>0</v>
      </c>
      <c r="T234" s="192">
        <f t="shared" si="31"/>
        <v>0</v>
      </c>
    </row>
    <row r="235" spans="1:20" ht="24.95" customHeight="1" x14ac:dyDescent="0.2">
      <c r="A235" s="179" t="s">
        <v>370</v>
      </c>
      <c r="B235" s="181"/>
      <c r="C235" s="181"/>
      <c r="D235" s="307" t="s">
        <v>621</v>
      </c>
      <c r="E235" s="182" t="s">
        <v>138</v>
      </c>
      <c r="F235" s="182" t="s">
        <v>947</v>
      </c>
      <c r="G235" s="182" t="s">
        <v>948</v>
      </c>
      <c r="H235" s="307" t="s">
        <v>928</v>
      </c>
      <c r="I235" s="183">
        <v>43670</v>
      </c>
      <c r="J235" s="209">
        <v>6800</v>
      </c>
      <c r="K235" s="180">
        <v>36</v>
      </c>
      <c r="L235" s="206">
        <f t="shared" si="32"/>
        <v>43647</v>
      </c>
      <c r="M235" s="186">
        <f t="shared" si="33"/>
        <v>44742</v>
      </c>
      <c r="N235" s="187">
        <f t="shared" si="34"/>
        <v>188.88888888888889</v>
      </c>
      <c r="O235" s="188" t="str">
        <f t="shared" si="35"/>
        <v>T</v>
      </c>
      <c r="P235" s="189">
        <f t="shared" si="27"/>
        <v>0</v>
      </c>
      <c r="Q235" s="190">
        <f t="shared" si="28"/>
        <v>6800</v>
      </c>
      <c r="R235" s="207">
        <f t="shared" si="29"/>
        <v>6800</v>
      </c>
      <c r="S235" s="208">
        <f t="shared" si="30"/>
        <v>0</v>
      </c>
      <c r="T235" s="192">
        <f t="shared" si="31"/>
        <v>0</v>
      </c>
    </row>
    <row r="236" spans="1:20" ht="24.95" customHeight="1" x14ac:dyDescent="0.2">
      <c r="A236" s="179" t="s">
        <v>371</v>
      </c>
      <c r="B236" s="181"/>
      <c r="C236" s="181"/>
      <c r="D236" s="307" t="s">
        <v>622</v>
      </c>
      <c r="E236" s="182" t="s">
        <v>138</v>
      </c>
      <c r="F236" s="182" t="s">
        <v>779</v>
      </c>
      <c r="G236" s="182" t="s">
        <v>949</v>
      </c>
      <c r="H236" s="307" t="s">
        <v>928</v>
      </c>
      <c r="I236" s="183">
        <v>42075</v>
      </c>
      <c r="J236" s="209">
        <v>5903.82</v>
      </c>
      <c r="K236" s="180">
        <v>36</v>
      </c>
      <c r="L236" s="206">
        <f t="shared" si="32"/>
        <v>42064</v>
      </c>
      <c r="M236" s="186">
        <f t="shared" si="33"/>
        <v>43159</v>
      </c>
      <c r="N236" s="187">
        <f t="shared" si="34"/>
        <v>163.995</v>
      </c>
      <c r="O236" s="188" t="str">
        <f t="shared" si="35"/>
        <v>T</v>
      </c>
      <c r="P236" s="189">
        <f t="shared" si="27"/>
        <v>0</v>
      </c>
      <c r="Q236" s="190">
        <f t="shared" si="28"/>
        <v>5903.82</v>
      </c>
      <c r="R236" s="207">
        <f t="shared" si="29"/>
        <v>5903.82</v>
      </c>
      <c r="S236" s="208">
        <f t="shared" si="30"/>
        <v>0</v>
      </c>
      <c r="T236" s="192">
        <f t="shared" si="31"/>
        <v>0</v>
      </c>
    </row>
    <row r="237" spans="1:20" ht="24.95" customHeight="1" x14ac:dyDescent="0.2">
      <c r="A237" s="179" t="s">
        <v>372</v>
      </c>
      <c r="B237" s="181"/>
      <c r="C237" s="181"/>
      <c r="D237" s="307" t="s">
        <v>623</v>
      </c>
      <c r="E237" s="182" t="s">
        <v>141</v>
      </c>
      <c r="F237" s="182" t="s">
        <v>141</v>
      </c>
      <c r="G237" s="182" t="s">
        <v>146</v>
      </c>
      <c r="H237" s="307" t="s">
        <v>928</v>
      </c>
      <c r="I237" s="183">
        <v>39071</v>
      </c>
      <c r="J237" s="209">
        <v>34999.99</v>
      </c>
      <c r="K237" s="180">
        <v>120</v>
      </c>
      <c r="L237" s="206">
        <f t="shared" si="32"/>
        <v>39052</v>
      </c>
      <c r="M237" s="186">
        <f t="shared" si="33"/>
        <v>42704</v>
      </c>
      <c r="N237" s="187">
        <f t="shared" si="34"/>
        <v>291.66658333333334</v>
      </c>
      <c r="O237" s="188" t="str">
        <f t="shared" si="35"/>
        <v>T</v>
      </c>
      <c r="P237" s="189">
        <f t="shared" si="27"/>
        <v>0</v>
      </c>
      <c r="Q237" s="190">
        <f t="shared" si="28"/>
        <v>34999.99</v>
      </c>
      <c r="R237" s="207">
        <f t="shared" si="29"/>
        <v>34999.99</v>
      </c>
      <c r="S237" s="208">
        <f t="shared" si="30"/>
        <v>0</v>
      </c>
      <c r="T237" s="192">
        <f t="shared" si="31"/>
        <v>0</v>
      </c>
    </row>
    <row r="238" spans="1:20" ht="24.95" customHeight="1" x14ac:dyDescent="0.2">
      <c r="A238" s="179" t="s">
        <v>373</v>
      </c>
      <c r="B238" s="181"/>
      <c r="C238" s="181"/>
      <c r="D238" s="307" t="s">
        <v>624</v>
      </c>
      <c r="E238" s="182" t="s">
        <v>696</v>
      </c>
      <c r="F238" s="182" t="s">
        <v>950</v>
      </c>
      <c r="G238" s="182" t="s">
        <v>951</v>
      </c>
      <c r="H238" s="307" t="s">
        <v>928</v>
      </c>
      <c r="I238" s="183">
        <v>42947</v>
      </c>
      <c r="J238" s="209">
        <v>3237.5</v>
      </c>
      <c r="K238" s="180">
        <v>36</v>
      </c>
      <c r="L238" s="206">
        <f t="shared" si="32"/>
        <v>42917</v>
      </c>
      <c r="M238" s="186">
        <f t="shared" si="33"/>
        <v>44012</v>
      </c>
      <c r="N238" s="187">
        <f t="shared" si="34"/>
        <v>89.930555555555557</v>
      </c>
      <c r="O238" s="188" t="str">
        <f t="shared" si="35"/>
        <v>T</v>
      </c>
      <c r="P238" s="189">
        <f t="shared" si="27"/>
        <v>0</v>
      </c>
      <c r="Q238" s="190">
        <f t="shared" si="28"/>
        <v>3237.5</v>
      </c>
      <c r="R238" s="207">
        <f t="shared" si="29"/>
        <v>3237.5</v>
      </c>
      <c r="S238" s="208">
        <f t="shared" si="30"/>
        <v>0</v>
      </c>
      <c r="T238" s="192">
        <f t="shared" si="31"/>
        <v>0</v>
      </c>
    </row>
    <row r="239" spans="1:20" ht="24.95" customHeight="1" x14ac:dyDescent="0.2">
      <c r="A239" s="179" t="s">
        <v>374</v>
      </c>
      <c r="B239" s="181"/>
      <c r="C239" s="181"/>
      <c r="D239" s="307" t="s">
        <v>625</v>
      </c>
      <c r="E239" s="182" t="s">
        <v>769</v>
      </c>
      <c r="F239" s="182" t="s">
        <v>952</v>
      </c>
      <c r="G239" s="182">
        <v>2607533</v>
      </c>
      <c r="H239" s="307" t="s">
        <v>928</v>
      </c>
      <c r="I239" s="183">
        <v>42886</v>
      </c>
      <c r="J239" s="209">
        <v>38400</v>
      </c>
      <c r="K239" s="180">
        <v>36</v>
      </c>
      <c r="L239" s="206">
        <f t="shared" si="32"/>
        <v>42856</v>
      </c>
      <c r="M239" s="186">
        <f t="shared" si="33"/>
        <v>43951</v>
      </c>
      <c r="N239" s="187">
        <f t="shared" si="34"/>
        <v>1066.6666666666667</v>
      </c>
      <c r="O239" s="188" t="str">
        <f t="shared" si="35"/>
        <v>T</v>
      </c>
      <c r="P239" s="189">
        <f t="shared" si="27"/>
        <v>0</v>
      </c>
      <c r="Q239" s="190">
        <f t="shared" si="28"/>
        <v>38400</v>
      </c>
      <c r="R239" s="207">
        <f t="shared" si="29"/>
        <v>38400</v>
      </c>
      <c r="S239" s="208">
        <f t="shared" si="30"/>
        <v>0</v>
      </c>
      <c r="T239" s="192">
        <f t="shared" si="31"/>
        <v>0</v>
      </c>
    </row>
    <row r="240" spans="1:20" ht="24.95" customHeight="1" x14ac:dyDescent="0.2">
      <c r="A240" s="179" t="s">
        <v>375</v>
      </c>
      <c r="B240" s="181"/>
      <c r="C240" s="181"/>
      <c r="D240" s="307" t="s">
        <v>626</v>
      </c>
      <c r="E240" s="182" t="s">
        <v>106</v>
      </c>
      <c r="F240" s="182" t="s">
        <v>953</v>
      </c>
      <c r="G240" s="182" t="s">
        <v>954</v>
      </c>
      <c r="H240" s="307" t="s">
        <v>955</v>
      </c>
      <c r="I240" s="183">
        <v>42366</v>
      </c>
      <c r="J240" s="209">
        <v>11416.07</v>
      </c>
      <c r="K240" s="180">
        <v>36</v>
      </c>
      <c r="L240" s="206">
        <f t="shared" si="32"/>
        <v>42339</v>
      </c>
      <c r="M240" s="186">
        <f t="shared" si="33"/>
        <v>43434</v>
      </c>
      <c r="N240" s="187">
        <f t="shared" si="34"/>
        <v>317.11305555555555</v>
      </c>
      <c r="O240" s="188" t="str">
        <f t="shared" si="35"/>
        <v>T</v>
      </c>
      <c r="P240" s="189">
        <f t="shared" si="27"/>
        <v>0</v>
      </c>
      <c r="Q240" s="190">
        <f t="shared" si="28"/>
        <v>11416.07</v>
      </c>
      <c r="R240" s="207">
        <f t="shared" si="29"/>
        <v>11416.07</v>
      </c>
      <c r="S240" s="208">
        <f t="shared" si="30"/>
        <v>0</v>
      </c>
      <c r="T240" s="192">
        <f t="shared" si="31"/>
        <v>0</v>
      </c>
    </row>
    <row r="241" spans="1:20" ht="24.95" customHeight="1" x14ac:dyDescent="0.2">
      <c r="A241" s="179" t="s">
        <v>376</v>
      </c>
      <c r="B241" s="181"/>
      <c r="C241" s="181"/>
      <c r="D241" s="307" t="s">
        <v>627</v>
      </c>
      <c r="E241" s="182" t="s">
        <v>106</v>
      </c>
      <c r="F241" s="182" t="s">
        <v>731</v>
      </c>
      <c r="G241" s="182" t="s">
        <v>956</v>
      </c>
      <c r="H241" s="307" t="s">
        <v>955</v>
      </c>
      <c r="I241" s="183">
        <v>42806</v>
      </c>
      <c r="J241" s="209">
        <v>22332.19</v>
      </c>
      <c r="K241" s="180">
        <v>36</v>
      </c>
      <c r="L241" s="206">
        <f t="shared" si="32"/>
        <v>42795</v>
      </c>
      <c r="M241" s="186">
        <f t="shared" si="33"/>
        <v>43890</v>
      </c>
      <c r="N241" s="187">
        <f t="shared" si="34"/>
        <v>620.33861111111105</v>
      </c>
      <c r="O241" s="188" t="str">
        <f t="shared" si="35"/>
        <v>T</v>
      </c>
      <c r="P241" s="189">
        <f t="shared" si="27"/>
        <v>0</v>
      </c>
      <c r="Q241" s="190">
        <f t="shared" si="28"/>
        <v>22332.19</v>
      </c>
      <c r="R241" s="207">
        <f t="shared" si="29"/>
        <v>22332.19</v>
      </c>
      <c r="S241" s="208">
        <f t="shared" si="30"/>
        <v>0</v>
      </c>
      <c r="T241" s="192">
        <f t="shared" si="31"/>
        <v>0</v>
      </c>
    </row>
    <row r="242" spans="1:20" ht="24.95" customHeight="1" x14ac:dyDescent="0.2">
      <c r="A242" s="179" t="s">
        <v>377</v>
      </c>
      <c r="B242" s="181"/>
      <c r="C242" s="181"/>
      <c r="D242" s="307" t="s">
        <v>582</v>
      </c>
      <c r="E242" s="182" t="s">
        <v>106</v>
      </c>
      <c r="F242" s="182">
        <v>5458</v>
      </c>
      <c r="G242" s="182">
        <v>17992763534</v>
      </c>
      <c r="H242" s="307" t="s">
        <v>955</v>
      </c>
      <c r="I242" s="183">
        <v>42521</v>
      </c>
      <c r="J242" s="209">
        <v>16362.5</v>
      </c>
      <c r="K242" s="180">
        <v>36</v>
      </c>
      <c r="L242" s="206">
        <f t="shared" si="32"/>
        <v>42491</v>
      </c>
      <c r="M242" s="186">
        <f t="shared" si="33"/>
        <v>43585</v>
      </c>
      <c r="N242" s="187">
        <f t="shared" si="34"/>
        <v>454.51388888888891</v>
      </c>
      <c r="O242" s="188" t="str">
        <f t="shared" si="35"/>
        <v>T</v>
      </c>
      <c r="P242" s="189">
        <f t="shared" si="27"/>
        <v>0</v>
      </c>
      <c r="Q242" s="190">
        <f t="shared" si="28"/>
        <v>16362.5</v>
      </c>
      <c r="R242" s="207">
        <f t="shared" si="29"/>
        <v>16362.5</v>
      </c>
      <c r="S242" s="208">
        <f t="shared" si="30"/>
        <v>0</v>
      </c>
      <c r="T242" s="192">
        <f t="shared" si="31"/>
        <v>0</v>
      </c>
    </row>
    <row r="243" spans="1:20" ht="24.95" customHeight="1" x14ac:dyDescent="0.2">
      <c r="A243" s="179" t="s">
        <v>378</v>
      </c>
      <c r="B243" s="181"/>
      <c r="C243" s="181"/>
      <c r="D243" s="307" t="s">
        <v>628</v>
      </c>
      <c r="E243" s="182" t="s">
        <v>138</v>
      </c>
      <c r="F243" s="182" t="s">
        <v>957</v>
      </c>
      <c r="G243" s="182" t="s">
        <v>958</v>
      </c>
      <c r="H243" s="307" t="s">
        <v>955</v>
      </c>
      <c r="I243" s="183">
        <v>41961</v>
      </c>
      <c r="J243" s="209">
        <v>5254</v>
      </c>
      <c r="K243" s="180">
        <v>36</v>
      </c>
      <c r="L243" s="206">
        <f t="shared" si="32"/>
        <v>41944</v>
      </c>
      <c r="M243" s="186">
        <f t="shared" si="33"/>
        <v>43039</v>
      </c>
      <c r="N243" s="187">
        <f t="shared" si="34"/>
        <v>145.94444444444446</v>
      </c>
      <c r="O243" s="188" t="str">
        <f t="shared" si="35"/>
        <v>T</v>
      </c>
      <c r="P243" s="189">
        <f t="shared" si="27"/>
        <v>0</v>
      </c>
      <c r="Q243" s="190">
        <f t="shared" si="28"/>
        <v>5254</v>
      </c>
      <c r="R243" s="207">
        <f t="shared" si="29"/>
        <v>5254</v>
      </c>
      <c r="S243" s="208">
        <f t="shared" si="30"/>
        <v>0</v>
      </c>
      <c r="T243" s="192">
        <f t="shared" si="31"/>
        <v>0</v>
      </c>
    </row>
    <row r="244" spans="1:20" ht="24.95" customHeight="1" x14ac:dyDescent="0.2">
      <c r="A244" s="179" t="s">
        <v>379</v>
      </c>
      <c r="B244" s="181"/>
      <c r="C244" s="181"/>
      <c r="D244" s="307" t="s">
        <v>629</v>
      </c>
      <c r="E244" s="182" t="s">
        <v>106</v>
      </c>
      <c r="F244" s="182" t="s">
        <v>879</v>
      </c>
      <c r="G244" s="182">
        <v>36812387630</v>
      </c>
      <c r="H244" s="307" t="s">
        <v>955</v>
      </c>
      <c r="I244" s="183">
        <v>42089</v>
      </c>
      <c r="J244" s="209">
        <v>10828.88</v>
      </c>
      <c r="K244" s="180">
        <v>36</v>
      </c>
      <c r="L244" s="206">
        <f t="shared" si="32"/>
        <v>42064</v>
      </c>
      <c r="M244" s="186">
        <f t="shared" si="33"/>
        <v>43159</v>
      </c>
      <c r="N244" s="187">
        <f t="shared" si="34"/>
        <v>300.80222222222221</v>
      </c>
      <c r="O244" s="188" t="str">
        <f t="shared" si="35"/>
        <v>T</v>
      </c>
      <c r="P244" s="189">
        <f t="shared" si="27"/>
        <v>0</v>
      </c>
      <c r="Q244" s="190">
        <f t="shared" si="28"/>
        <v>10828.88</v>
      </c>
      <c r="R244" s="207">
        <f t="shared" si="29"/>
        <v>10828.88</v>
      </c>
      <c r="S244" s="208">
        <f t="shared" si="30"/>
        <v>0</v>
      </c>
      <c r="T244" s="192">
        <f t="shared" si="31"/>
        <v>0</v>
      </c>
    </row>
    <row r="245" spans="1:20" ht="24.95" customHeight="1" x14ac:dyDescent="0.2">
      <c r="A245" s="179" t="s">
        <v>380</v>
      </c>
      <c r="B245" s="181"/>
      <c r="C245" s="181"/>
      <c r="D245" s="307" t="s">
        <v>630</v>
      </c>
      <c r="E245" s="182" t="s">
        <v>959</v>
      </c>
      <c r="F245" s="182" t="s">
        <v>960</v>
      </c>
      <c r="G245" s="182" t="s">
        <v>961</v>
      </c>
      <c r="H245" s="307" t="s">
        <v>955</v>
      </c>
      <c r="I245" s="183">
        <v>42572</v>
      </c>
      <c r="J245" s="209">
        <v>3193.31</v>
      </c>
      <c r="K245" s="180">
        <v>36</v>
      </c>
      <c r="L245" s="206">
        <f t="shared" si="32"/>
        <v>42552</v>
      </c>
      <c r="M245" s="186">
        <f t="shared" si="33"/>
        <v>43646</v>
      </c>
      <c r="N245" s="187">
        <f t="shared" si="34"/>
        <v>88.703055555555551</v>
      </c>
      <c r="O245" s="188" t="str">
        <f t="shared" si="35"/>
        <v>T</v>
      </c>
      <c r="P245" s="189">
        <f t="shared" si="27"/>
        <v>0</v>
      </c>
      <c r="Q245" s="190">
        <f t="shared" si="28"/>
        <v>3193.31</v>
      </c>
      <c r="R245" s="207">
        <f t="shared" si="29"/>
        <v>3193.31</v>
      </c>
      <c r="S245" s="208">
        <f t="shared" si="30"/>
        <v>0</v>
      </c>
      <c r="T245" s="192">
        <f t="shared" si="31"/>
        <v>0</v>
      </c>
    </row>
    <row r="246" spans="1:20" ht="24.95" customHeight="1" x14ac:dyDescent="0.2">
      <c r="A246" s="179" t="s">
        <v>381</v>
      </c>
      <c r="B246" s="181"/>
      <c r="C246" s="181"/>
      <c r="D246" s="307" t="s">
        <v>631</v>
      </c>
      <c r="E246" s="182" t="s">
        <v>696</v>
      </c>
      <c r="F246" s="182" t="s">
        <v>962</v>
      </c>
      <c r="G246" s="182" t="s">
        <v>963</v>
      </c>
      <c r="H246" s="307" t="s">
        <v>955</v>
      </c>
      <c r="I246" s="183">
        <v>42601</v>
      </c>
      <c r="J246" s="209">
        <v>5798.54</v>
      </c>
      <c r="K246" s="180">
        <v>36</v>
      </c>
      <c r="L246" s="206">
        <f t="shared" si="32"/>
        <v>42583</v>
      </c>
      <c r="M246" s="186">
        <f t="shared" si="33"/>
        <v>43677</v>
      </c>
      <c r="N246" s="187">
        <f t="shared" si="34"/>
        <v>161.07055555555556</v>
      </c>
      <c r="O246" s="188" t="str">
        <f t="shared" si="35"/>
        <v>T</v>
      </c>
      <c r="P246" s="189">
        <f t="shared" si="27"/>
        <v>0</v>
      </c>
      <c r="Q246" s="190">
        <f t="shared" si="28"/>
        <v>5798.54</v>
      </c>
      <c r="R246" s="207">
        <f t="shared" si="29"/>
        <v>5798.54</v>
      </c>
      <c r="S246" s="208">
        <f t="shared" si="30"/>
        <v>0</v>
      </c>
      <c r="T246" s="192">
        <f t="shared" si="31"/>
        <v>0</v>
      </c>
    </row>
    <row r="247" spans="1:20" ht="24.95" customHeight="1" x14ac:dyDescent="0.2">
      <c r="A247" s="179" t="s">
        <v>382</v>
      </c>
      <c r="B247" s="181"/>
      <c r="C247" s="181"/>
      <c r="D247" s="307" t="s">
        <v>632</v>
      </c>
      <c r="E247" s="182" t="s">
        <v>141</v>
      </c>
      <c r="F247" s="182" t="s">
        <v>141</v>
      </c>
      <c r="G247" s="182" t="s">
        <v>706</v>
      </c>
      <c r="H247" s="307" t="s">
        <v>955</v>
      </c>
      <c r="I247" s="183">
        <v>41985</v>
      </c>
      <c r="J247" s="209">
        <v>2550</v>
      </c>
      <c r="K247" s="180">
        <v>120</v>
      </c>
      <c r="L247" s="206">
        <f t="shared" si="32"/>
        <v>41974</v>
      </c>
      <c r="M247" s="186">
        <f t="shared" si="33"/>
        <v>45626</v>
      </c>
      <c r="N247" s="187">
        <f t="shared" si="34"/>
        <v>21.25</v>
      </c>
      <c r="O247" s="188" t="str">
        <f t="shared" si="35"/>
        <v>T</v>
      </c>
      <c r="P247" s="189">
        <f t="shared" si="27"/>
        <v>0</v>
      </c>
      <c r="Q247" s="190">
        <f t="shared" si="28"/>
        <v>2550</v>
      </c>
      <c r="R247" s="207">
        <f t="shared" si="29"/>
        <v>2550</v>
      </c>
      <c r="S247" s="208">
        <f t="shared" si="30"/>
        <v>0</v>
      </c>
      <c r="T247" s="192">
        <f t="shared" si="31"/>
        <v>0</v>
      </c>
    </row>
    <row r="248" spans="1:20" ht="24.95" customHeight="1" x14ac:dyDescent="0.2">
      <c r="A248" s="179" t="s">
        <v>383</v>
      </c>
      <c r="B248" s="181"/>
      <c r="C248" s="181"/>
      <c r="D248" s="307" t="s">
        <v>508</v>
      </c>
      <c r="E248" s="182" t="s">
        <v>745</v>
      </c>
      <c r="F248" s="182">
        <v>4225</v>
      </c>
      <c r="G248" s="182" t="s">
        <v>706</v>
      </c>
      <c r="H248" s="307" t="s">
        <v>955</v>
      </c>
      <c r="I248" s="183">
        <v>41940</v>
      </c>
      <c r="J248" s="209">
        <v>3761</v>
      </c>
      <c r="K248" s="180">
        <v>120</v>
      </c>
      <c r="L248" s="206">
        <f t="shared" si="32"/>
        <v>41913</v>
      </c>
      <c r="M248" s="186">
        <f t="shared" si="33"/>
        <v>45565</v>
      </c>
      <c r="N248" s="187">
        <f t="shared" si="34"/>
        <v>31.341666666666665</v>
      </c>
      <c r="O248" s="188" t="str">
        <f t="shared" si="35"/>
        <v>T</v>
      </c>
      <c r="P248" s="189">
        <f t="shared" si="27"/>
        <v>0</v>
      </c>
      <c r="Q248" s="190">
        <f t="shared" si="28"/>
        <v>3761</v>
      </c>
      <c r="R248" s="207">
        <f t="shared" si="29"/>
        <v>3761</v>
      </c>
      <c r="S248" s="208">
        <f t="shared" si="30"/>
        <v>0</v>
      </c>
      <c r="T248" s="192">
        <f t="shared" si="31"/>
        <v>0</v>
      </c>
    </row>
    <row r="249" spans="1:20" ht="24.95" customHeight="1" x14ac:dyDescent="0.2">
      <c r="A249" s="179" t="s">
        <v>384</v>
      </c>
      <c r="B249" s="181"/>
      <c r="C249" s="181"/>
      <c r="D249" s="307" t="s">
        <v>633</v>
      </c>
      <c r="E249" s="182" t="s">
        <v>141</v>
      </c>
      <c r="F249" s="182" t="s">
        <v>141</v>
      </c>
      <c r="G249" s="182" t="s">
        <v>146</v>
      </c>
      <c r="H249" s="307" t="s">
        <v>955</v>
      </c>
      <c r="I249" s="183">
        <v>42052</v>
      </c>
      <c r="J249" s="209">
        <v>4350</v>
      </c>
      <c r="K249" s="180">
        <v>120</v>
      </c>
      <c r="L249" s="206">
        <f t="shared" si="32"/>
        <v>42036</v>
      </c>
      <c r="M249" s="186">
        <f t="shared" si="33"/>
        <v>45688</v>
      </c>
      <c r="N249" s="187">
        <f t="shared" si="34"/>
        <v>36.25</v>
      </c>
      <c r="O249" s="188" t="str">
        <f t="shared" si="35"/>
        <v>T</v>
      </c>
      <c r="P249" s="189">
        <f t="shared" si="27"/>
        <v>0</v>
      </c>
      <c r="Q249" s="190">
        <f t="shared" si="28"/>
        <v>4350</v>
      </c>
      <c r="R249" s="207">
        <f t="shared" si="29"/>
        <v>4350</v>
      </c>
      <c r="S249" s="208">
        <f t="shared" si="30"/>
        <v>0</v>
      </c>
      <c r="T249" s="192">
        <f t="shared" si="31"/>
        <v>0</v>
      </c>
    </row>
    <row r="250" spans="1:20" ht="24.95" customHeight="1" x14ac:dyDescent="0.2">
      <c r="A250" s="179" t="s">
        <v>385</v>
      </c>
      <c r="B250" s="181"/>
      <c r="C250" s="181"/>
      <c r="D250" s="307" t="s">
        <v>634</v>
      </c>
      <c r="E250" s="182" t="s">
        <v>705</v>
      </c>
      <c r="F250" s="182" t="s">
        <v>705</v>
      </c>
      <c r="G250" s="182" t="s">
        <v>706</v>
      </c>
      <c r="H250" s="307" t="s">
        <v>955</v>
      </c>
      <c r="I250" s="183">
        <v>43910</v>
      </c>
      <c r="J250" s="209">
        <v>6900</v>
      </c>
      <c r="K250" s="180">
        <v>120</v>
      </c>
      <c r="L250" s="206">
        <f t="shared" si="32"/>
        <v>43891</v>
      </c>
      <c r="M250" s="186">
        <f t="shared" si="33"/>
        <v>47542</v>
      </c>
      <c r="N250" s="187">
        <f t="shared" si="34"/>
        <v>57.5</v>
      </c>
      <c r="O250" s="188" t="str">
        <f t="shared" si="35"/>
        <v>T</v>
      </c>
      <c r="P250" s="189">
        <f t="shared" si="27"/>
        <v>0</v>
      </c>
      <c r="Q250" s="190">
        <f t="shared" si="28"/>
        <v>6900</v>
      </c>
      <c r="R250" s="207">
        <f t="shared" si="29"/>
        <v>6900</v>
      </c>
      <c r="S250" s="208">
        <f t="shared" si="30"/>
        <v>0</v>
      </c>
      <c r="T250" s="192">
        <f t="shared" si="31"/>
        <v>0</v>
      </c>
    </row>
    <row r="251" spans="1:20" ht="24.95" customHeight="1" x14ac:dyDescent="0.2">
      <c r="A251" s="179" t="s">
        <v>386</v>
      </c>
      <c r="B251" s="181"/>
      <c r="C251" s="181"/>
      <c r="D251" s="307" t="s">
        <v>635</v>
      </c>
      <c r="E251" s="182" t="s">
        <v>964</v>
      </c>
      <c r="F251" s="182" t="s">
        <v>965</v>
      </c>
      <c r="G251" s="182">
        <v>1067576</v>
      </c>
      <c r="H251" s="307" t="s">
        <v>955</v>
      </c>
      <c r="I251" s="183">
        <v>43361</v>
      </c>
      <c r="J251" s="209">
        <v>8700</v>
      </c>
      <c r="K251" s="180">
        <v>36</v>
      </c>
      <c r="L251" s="206">
        <f t="shared" si="32"/>
        <v>43344</v>
      </c>
      <c r="M251" s="186">
        <f t="shared" si="33"/>
        <v>44439</v>
      </c>
      <c r="N251" s="187">
        <f t="shared" si="34"/>
        <v>241.66666666666666</v>
      </c>
      <c r="O251" s="188" t="str">
        <f t="shared" si="35"/>
        <v>T</v>
      </c>
      <c r="P251" s="189">
        <f t="shared" si="27"/>
        <v>0</v>
      </c>
      <c r="Q251" s="190">
        <f t="shared" si="28"/>
        <v>8700</v>
      </c>
      <c r="R251" s="207">
        <f t="shared" si="29"/>
        <v>8700</v>
      </c>
      <c r="S251" s="208">
        <f t="shared" si="30"/>
        <v>0</v>
      </c>
      <c r="T251" s="192">
        <f t="shared" si="31"/>
        <v>0</v>
      </c>
    </row>
    <row r="252" spans="1:20" ht="24.95" customHeight="1" x14ac:dyDescent="0.2">
      <c r="A252" s="179" t="s">
        <v>387</v>
      </c>
      <c r="B252" s="181"/>
      <c r="C252" s="181"/>
      <c r="D252" s="307" t="s">
        <v>636</v>
      </c>
      <c r="E252" s="182" t="s">
        <v>966</v>
      </c>
      <c r="F252" s="182" t="s">
        <v>967</v>
      </c>
      <c r="G252" s="182" t="s">
        <v>968</v>
      </c>
      <c r="H252" s="307" t="s">
        <v>955</v>
      </c>
      <c r="I252" s="183">
        <v>43706</v>
      </c>
      <c r="J252" s="209">
        <v>13950</v>
      </c>
      <c r="K252" s="180">
        <v>36</v>
      </c>
      <c r="L252" s="206">
        <f t="shared" si="32"/>
        <v>43678</v>
      </c>
      <c r="M252" s="186">
        <f t="shared" si="33"/>
        <v>44773</v>
      </c>
      <c r="N252" s="187">
        <f t="shared" si="34"/>
        <v>387.5</v>
      </c>
      <c r="O252" s="188" t="str">
        <f t="shared" si="35"/>
        <v>T</v>
      </c>
      <c r="P252" s="189">
        <f t="shared" si="27"/>
        <v>0</v>
      </c>
      <c r="Q252" s="190">
        <f t="shared" si="28"/>
        <v>13950</v>
      </c>
      <c r="R252" s="207">
        <f t="shared" si="29"/>
        <v>13950</v>
      </c>
      <c r="S252" s="208">
        <f t="shared" si="30"/>
        <v>0</v>
      </c>
      <c r="T252" s="192">
        <f t="shared" si="31"/>
        <v>0</v>
      </c>
    </row>
    <row r="253" spans="1:20" ht="24.95" customHeight="1" x14ac:dyDescent="0.2">
      <c r="A253" s="179" t="s">
        <v>388</v>
      </c>
      <c r="B253" s="181"/>
      <c r="C253" s="181"/>
      <c r="D253" s="307" t="s">
        <v>637</v>
      </c>
      <c r="E253" s="182" t="s">
        <v>856</v>
      </c>
      <c r="F253" s="182" t="s">
        <v>969</v>
      </c>
      <c r="G253" s="182" t="s">
        <v>706</v>
      </c>
      <c r="H253" s="307" t="s">
        <v>955</v>
      </c>
      <c r="I253" s="183">
        <v>41940</v>
      </c>
      <c r="J253" s="209">
        <v>4634.2</v>
      </c>
      <c r="K253" s="180">
        <v>120</v>
      </c>
      <c r="L253" s="206">
        <f t="shared" si="32"/>
        <v>41913</v>
      </c>
      <c r="M253" s="186">
        <f t="shared" si="33"/>
        <v>45565</v>
      </c>
      <c r="N253" s="187">
        <f t="shared" si="34"/>
        <v>38.618333333333332</v>
      </c>
      <c r="O253" s="188" t="str">
        <f t="shared" si="35"/>
        <v>T</v>
      </c>
      <c r="P253" s="189">
        <f t="shared" si="27"/>
        <v>0</v>
      </c>
      <c r="Q253" s="190">
        <f t="shared" si="28"/>
        <v>4634.2</v>
      </c>
      <c r="R253" s="207">
        <f t="shared" si="29"/>
        <v>4634.2</v>
      </c>
      <c r="S253" s="208">
        <f t="shared" si="30"/>
        <v>0</v>
      </c>
      <c r="T253" s="192">
        <f t="shared" si="31"/>
        <v>0</v>
      </c>
    </row>
    <row r="254" spans="1:20" ht="24.95" customHeight="1" x14ac:dyDescent="0.2">
      <c r="A254" s="179" t="s">
        <v>389</v>
      </c>
      <c r="B254" s="181"/>
      <c r="C254" s="181"/>
      <c r="D254" s="307" t="s">
        <v>637</v>
      </c>
      <c r="E254" s="182" t="s">
        <v>856</v>
      </c>
      <c r="F254" s="182" t="s">
        <v>969</v>
      </c>
      <c r="G254" s="182" t="s">
        <v>706</v>
      </c>
      <c r="H254" s="307" t="s">
        <v>955</v>
      </c>
      <c r="I254" s="183">
        <v>41940</v>
      </c>
      <c r="J254" s="209">
        <v>4634.2</v>
      </c>
      <c r="K254" s="180">
        <v>120</v>
      </c>
      <c r="L254" s="206">
        <f t="shared" si="32"/>
        <v>41913</v>
      </c>
      <c r="M254" s="186">
        <f t="shared" si="33"/>
        <v>45565</v>
      </c>
      <c r="N254" s="187">
        <f t="shared" si="34"/>
        <v>38.618333333333332</v>
      </c>
      <c r="O254" s="188" t="str">
        <f t="shared" si="35"/>
        <v>T</v>
      </c>
      <c r="P254" s="189">
        <f t="shared" si="27"/>
        <v>0</v>
      </c>
      <c r="Q254" s="190">
        <f t="shared" si="28"/>
        <v>4634.2</v>
      </c>
      <c r="R254" s="207">
        <f t="shared" si="29"/>
        <v>4634.2</v>
      </c>
      <c r="S254" s="208">
        <f t="shared" si="30"/>
        <v>0</v>
      </c>
      <c r="T254" s="192">
        <f t="shared" si="31"/>
        <v>0</v>
      </c>
    </row>
    <row r="255" spans="1:20" ht="24.95" customHeight="1" x14ac:dyDescent="0.2">
      <c r="A255" s="179" t="s">
        <v>390</v>
      </c>
      <c r="B255" s="181"/>
      <c r="C255" s="181"/>
      <c r="D255" s="307" t="s">
        <v>525</v>
      </c>
      <c r="E255" s="182" t="s">
        <v>743</v>
      </c>
      <c r="F255" s="182">
        <v>54009</v>
      </c>
      <c r="G255" s="182" t="s">
        <v>706</v>
      </c>
      <c r="H255" s="307" t="s">
        <v>955</v>
      </c>
      <c r="I255" s="183">
        <v>41121</v>
      </c>
      <c r="J255" s="209">
        <v>3099</v>
      </c>
      <c r="K255" s="180">
        <v>120</v>
      </c>
      <c r="L255" s="206">
        <f t="shared" si="32"/>
        <v>41091</v>
      </c>
      <c r="M255" s="186">
        <f t="shared" si="33"/>
        <v>44742</v>
      </c>
      <c r="N255" s="187">
        <f t="shared" si="34"/>
        <v>25.824999999999999</v>
      </c>
      <c r="O255" s="188" t="str">
        <f t="shared" si="35"/>
        <v>T</v>
      </c>
      <c r="P255" s="189">
        <f t="shared" si="27"/>
        <v>0</v>
      </c>
      <c r="Q255" s="190">
        <f t="shared" si="28"/>
        <v>3099</v>
      </c>
      <c r="R255" s="207">
        <f t="shared" si="29"/>
        <v>3099</v>
      </c>
      <c r="S255" s="208">
        <f t="shared" si="30"/>
        <v>0</v>
      </c>
      <c r="T255" s="192">
        <f t="shared" si="31"/>
        <v>0</v>
      </c>
    </row>
    <row r="256" spans="1:20" ht="24.95" customHeight="1" x14ac:dyDescent="0.2">
      <c r="A256" s="179" t="s">
        <v>391</v>
      </c>
      <c r="B256" s="181"/>
      <c r="C256" s="181"/>
      <c r="D256" s="307" t="s">
        <v>638</v>
      </c>
      <c r="E256" s="182" t="s">
        <v>141</v>
      </c>
      <c r="F256" s="182" t="s">
        <v>141</v>
      </c>
      <c r="G256" s="182" t="s">
        <v>146</v>
      </c>
      <c r="H256" s="307" t="s">
        <v>955</v>
      </c>
      <c r="I256" s="183">
        <v>39071</v>
      </c>
      <c r="J256" s="209">
        <v>2650</v>
      </c>
      <c r="K256" s="180">
        <v>120</v>
      </c>
      <c r="L256" s="206">
        <f t="shared" si="32"/>
        <v>39052</v>
      </c>
      <c r="M256" s="186">
        <f t="shared" si="33"/>
        <v>42704</v>
      </c>
      <c r="N256" s="187">
        <f t="shared" si="34"/>
        <v>22.083333333333332</v>
      </c>
      <c r="O256" s="188" t="str">
        <f t="shared" si="35"/>
        <v>T</v>
      </c>
      <c r="P256" s="189">
        <f t="shared" si="27"/>
        <v>0</v>
      </c>
      <c r="Q256" s="190">
        <f t="shared" si="28"/>
        <v>2650</v>
      </c>
      <c r="R256" s="207">
        <f t="shared" si="29"/>
        <v>2650</v>
      </c>
      <c r="S256" s="208">
        <f t="shared" si="30"/>
        <v>0</v>
      </c>
      <c r="T256" s="192">
        <f t="shared" si="31"/>
        <v>0</v>
      </c>
    </row>
    <row r="257" spans="1:20" ht="24.95" customHeight="1" x14ac:dyDescent="0.2">
      <c r="A257" s="179" t="s">
        <v>392</v>
      </c>
      <c r="B257" s="181"/>
      <c r="C257" s="181"/>
      <c r="D257" s="308" t="s">
        <v>639</v>
      </c>
      <c r="E257" s="182" t="s">
        <v>970</v>
      </c>
      <c r="F257" s="182" t="s">
        <v>705</v>
      </c>
      <c r="G257" s="182" t="s">
        <v>706</v>
      </c>
      <c r="H257" s="307" t="s">
        <v>884</v>
      </c>
      <c r="I257" s="206">
        <v>44812</v>
      </c>
      <c r="J257" s="209">
        <v>9825.09</v>
      </c>
      <c r="K257" s="180">
        <v>36</v>
      </c>
      <c r="L257" s="206">
        <f t="shared" si="32"/>
        <v>44805</v>
      </c>
      <c r="M257" s="186">
        <f t="shared" si="33"/>
        <v>45900</v>
      </c>
      <c r="N257" s="187">
        <f t="shared" si="34"/>
        <v>272.91916666666668</v>
      </c>
      <c r="O257" s="188" t="str">
        <f t="shared" si="35"/>
        <v>T</v>
      </c>
      <c r="P257" s="189">
        <f t="shared" si="27"/>
        <v>0</v>
      </c>
      <c r="Q257" s="190">
        <f t="shared" si="28"/>
        <v>9825.09</v>
      </c>
      <c r="R257" s="207">
        <f t="shared" si="29"/>
        <v>9825.09</v>
      </c>
      <c r="S257" s="208">
        <f t="shared" si="30"/>
        <v>0</v>
      </c>
      <c r="T257" s="192">
        <f t="shared" si="31"/>
        <v>0</v>
      </c>
    </row>
    <row r="258" spans="1:20" ht="24.95" customHeight="1" x14ac:dyDescent="0.2">
      <c r="A258" s="179" t="s">
        <v>393</v>
      </c>
      <c r="B258" s="181"/>
      <c r="C258" s="181"/>
      <c r="D258" s="308" t="s">
        <v>639</v>
      </c>
      <c r="E258" s="182" t="s">
        <v>970</v>
      </c>
      <c r="F258" s="182" t="s">
        <v>705</v>
      </c>
      <c r="G258" s="182" t="s">
        <v>706</v>
      </c>
      <c r="H258" s="307" t="s">
        <v>884</v>
      </c>
      <c r="I258" s="206">
        <v>44813</v>
      </c>
      <c r="J258" s="209">
        <v>9825.09</v>
      </c>
      <c r="K258" s="180">
        <v>36</v>
      </c>
      <c r="L258" s="206">
        <f t="shared" si="32"/>
        <v>44805</v>
      </c>
      <c r="M258" s="186">
        <f t="shared" si="33"/>
        <v>45900</v>
      </c>
      <c r="N258" s="187">
        <f t="shared" si="34"/>
        <v>272.91916666666668</v>
      </c>
      <c r="O258" s="188" t="str">
        <f t="shared" si="35"/>
        <v>T</v>
      </c>
      <c r="P258" s="189">
        <f t="shared" si="27"/>
        <v>0</v>
      </c>
      <c r="Q258" s="190">
        <f t="shared" si="28"/>
        <v>9825.09</v>
      </c>
      <c r="R258" s="207">
        <f t="shared" si="29"/>
        <v>9825.09</v>
      </c>
      <c r="S258" s="208">
        <f t="shared" si="30"/>
        <v>0</v>
      </c>
      <c r="T258" s="192">
        <f t="shared" si="31"/>
        <v>0</v>
      </c>
    </row>
    <row r="259" spans="1:20" ht="24.95" customHeight="1" x14ac:dyDescent="0.2">
      <c r="A259" s="179" t="s">
        <v>394</v>
      </c>
      <c r="B259" s="181"/>
      <c r="C259" s="181"/>
      <c r="D259" s="308" t="s">
        <v>639</v>
      </c>
      <c r="E259" s="182" t="s">
        <v>970</v>
      </c>
      <c r="F259" s="182" t="s">
        <v>705</v>
      </c>
      <c r="G259" s="182" t="s">
        <v>706</v>
      </c>
      <c r="H259" s="307" t="s">
        <v>884</v>
      </c>
      <c r="I259" s="206">
        <v>44814</v>
      </c>
      <c r="J259" s="209">
        <v>9825.09</v>
      </c>
      <c r="K259" s="180">
        <v>36</v>
      </c>
      <c r="L259" s="206">
        <f t="shared" si="32"/>
        <v>44805</v>
      </c>
      <c r="M259" s="186">
        <f t="shared" si="33"/>
        <v>45900</v>
      </c>
      <c r="N259" s="187">
        <f t="shared" si="34"/>
        <v>272.91916666666668</v>
      </c>
      <c r="O259" s="188" t="str">
        <f t="shared" si="35"/>
        <v>T</v>
      </c>
      <c r="P259" s="189">
        <f t="shared" si="27"/>
        <v>0</v>
      </c>
      <c r="Q259" s="190">
        <f t="shared" si="28"/>
        <v>9825.09</v>
      </c>
      <c r="R259" s="207">
        <f t="shared" si="29"/>
        <v>9825.09</v>
      </c>
      <c r="S259" s="208">
        <f t="shared" si="30"/>
        <v>0</v>
      </c>
      <c r="T259" s="192">
        <f t="shared" si="31"/>
        <v>0</v>
      </c>
    </row>
    <row r="260" spans="1:20" ht="24.95" customHeight="1" x14ac:dyDescent="0.2">
      <c r="A260" s="179" t="s">
        <v>395</v>
      </c>
      <c r="B260" s="181"/>
      <c r="C260" s="181"/>
      <c r="D260" s="308" t="s">
        <v>639</v>
      </c>
      <c r="E260" s="182" t="s">
        <v>970</v>
      </c>
      <c r="F260" s="182" t="s">
        <v>705</v>
      </c>
      <c r="G260" s="182" t="s">
        <v>706</v>
      </c>
      <c r="H260" s="307" t="s">
        <v>884</v>
      </c>
      <c r="I260" s="206">
        <v>44815</v>
      </c>
      <c r="J260" s="209">
        <v>9825.09</v>
      </c>
      <c r="K260" s="180">
        <v>36</v>
      </c>
      <c r="L260" s="206">
        <f t="shared" si="32"/>
        <v>44805</v>
      </c>
      <c r="M260" s="186">
        <f t="shared" si="33"/>
        <v>45900</v>
      </c>
      <c r="N260" s="187">
        <f t="shared" si="34"/>
        <v>272.91916666666668</v>
      </c>
      <c r="O260" s="188" t="str">
        <f t="shared" si="35"/>
        <v>T</v>
      </c>
      <c r="P260" s="189">
        <f t="shared" si="27"/>
        <v>0</v>
      </c>
      <c r="Q260" s="190">
        <f t="shared" si="28"/>
        <v>9825.09</v>
      </c>
      <c r="R260" s="207">
        <f t="shared" si="29"/>
        <v>9825.09</v>
      </c>
      <c r="S260" s="208">
        <f t="shared" si="30"/>
        <v>0</v>
      </c>
      <c r="T260" s="192">
        <f t="shared" si="31"/>
        <v>0</v>
      </c>
    </row>
    <row r="261" spans="1:20" ht="24.95" customHeight="1" x14ac:dyDescent="0.2">
      <c r="A261" s="179" t="s">
        <v>396</v>
      </c>
      <c r="B261" s="181"/>
      <c r="C261" s="181"/>
      <c r="D261" s="308" t="s">
        <v>639</v>
      </c>
      <c r="E261" s="182" t="s">
        <v>970</v>
      </c>
      <c r="F261" s="182" t="s">
        <v>705</v>
      </c>
      <c r="G261" s="182" t="s">
        <v>706</v>
      </c>
      <c r="H261" s="307" t="s">
        <v>884</v>
      </c>
      <c r="I261" s="206">
        <v>44816</v>
      </c>
      <c r="J261" s="209">
        <v>9825.09</v>
      </c>
      <c r="K261" s="180">
        <v>36</v>
      </c>
      <c r="L261" s="206">
        <f t="shared" si="32"/>
        <v>44805</v>
      </c>
      <c r="M261" s="186">
        <f t="shared" si="33"/>
        <v>45900</v>
      </c>
      <c r="N261" s="187">
        <f t="shared" si="34"/>
        <v>272.91916666666668</v>
      </c>
      <c r="O261" s="188" t="str">
        <f t="shared" si="35"/>
        <v>T</v>
      </c>
      <c r="P261" s="189">
        <f t="shared" si="27"/>
        <v>0</v>
      </c>
      <c r="Q261" s="190">
        <f t="shared" si="28"/>
        <v>9825.09</v>
      </c>
      <c r="R261" s="207">
        <f t="shared" si="29"/>
        <v>9825.09</v>
      </c>
      <c r="S261" s="208">
        <f t="shared" si="30"/>
        <v>0</v>
      </c>
      <c r="T261" s="192">
        <f t="shared" si="31"/>
        <v>0</v>
      </c>
    </row>
    <row r="262" spans="1:20" ht="24.95" customHeight="1" x14ac:dyDescent="0.2">
      <c r="A262" s="179" t="s">
        <v>397</v>
      </c>
      <c r="B262" s="181"/>
      <c r="C262" s="181"/>
      <c r="D262" s="308" t="s">
        <v>639</v>
      </c>
      <c r="E262" s="182" t="s">
        <v>970</v>
      </c>
      <c r="F262" s="182" t="s">
        <v>705</v>
      </c>
      <c r="G262" s="182" t="s">
        <v>706</v>
      </c>
      <c r="H262" s="307" t="s">
        <v>884</v>
      </c>
      <c r="I262" s="206">
        <v>44817</v>
      </c>
      <c r="J262" s="209">
        <v>9825.09</v>
      </c>
      <c r="K262" s="180">
        <v>36</v>
      </c>
      <c r="L262" s="206">
        <f t="shared" si="32"/>
        <v>44805</v>
      </c>
      <c r="M262" s="186">
        <f t="shared" si="33"/>
        <v>45900</v>
      </c>
      <c r="N262" s="187">
        <f t="shared" si="34"/>
        <v>272.91916666666668</v>
      </c>
      <c r="O262" s="188" t="str">
        <f t="shared" si="35"/>
        <v>T</v>
      </c>
      <c r="P262" s="189">
        <f t="shared" si="27"/>
        <v>0</v>
      </c>
      <c r="Q262" s="190">
        <f t="shared" si="28"/>
        <v>9825.09</v>
      </c>
      <c r="R262" s="207">
        <f t="shared" si="29"/>
        <v>9825.09</v>
      </c>
      <c r="S262" s="208">
        <f t="shared" si="30"/>
        <v>0</v>
      </c>
      <c r="T262" s="192">
        <f t="shared" si="31"/>
        <v>0</v>
      </c>
    </row>
    <row r="263" spans="1:20" ht="24.95" customHeight="1" x14ac:dyDescent="0.2">
      <c r="A263" s="179" t="s">
        <v>398</v>
      </c>
      <c r="B263" s="181"/>
      <c r="C263" s="181"/>
      <c r="D263" s="308" t="s">
        <v>639</v>
      </c>
      <c r="E263" s="182" t="s">
        <v>970</v>
      </c>
      <c r="F263" s="182" t="s">
        <v>705</v>
      </c>
      <c r="G263" s="182" t="s">
        <v>706</v>
      </c>
      <c r="H263" s="307" t="s">
        <v>884</v>
      </c>
      <c r="I263" s="206">
        <v>44818</v>
      </c>
      <c r="J263" s="209">
        <v>9825.09</v>
      </c>
      <c r="K263" s="180">
        <v>36</v>
      </c>
      <c r="L263" s="206">
        <f t="shared" si="32"/>
        <v>44805</v>
      </c>
      <c r="M263" s="186">
        <f t="shared" si="33"/>
        <v>45900</v>
      </c>
      <c r="N263" s="187">
        <f t="shared" si="34"/>
        <v>272.91916666666668</v>
      </c>
      <c r="O263" s="188" t="str">
        <f t="shared" si="35"/>
        <v>T</v>
      </c>
      <c r="P263" s="189">
        <f t="shared" ref="P263:P288" si="36">IF(ISNUMBER(O263),N263,0)</f>
        <v>0</v>
      </c>
      <c r="Q263" s="190">
        <f t="shared" ref="Q263:Q288" si="37">IF(O263="t",K263*N263,IF(ISNUMBER(O263),O263*N263,0))</f>
        <v>9825.09</v>
      </c>
      <c r="R263" s="207">
        <f t="shared" ref="R263:R288" si="38">+Q263+P263</f>
        <v>9825.09</v>
      </c>
      <c r="S263" s="208">
        <f t="shared" ref="S263:S288" si="39">+J263-R263</f>
        <v>0</v>
      </c>
      <c r="T263" s="192">
        <f t="shared" ref="T263:T288" si="40">IF(Q263=0,J263-P263-R263,J263-Q263-P263-S263)</f>
        <v>0</v>
      </c>
    </row>
    <row r="264" spans="1:20" ht="24.95" customHeight="1" x14ac:dyDescent="0.2">
      <c r="A264" s="179" t="s">
        <v>399</v>
      </c>
      <c r="B264" s="181"/>
      <c r="C264" s="181"/>
      <c r="D264" s="308" t="s">
        <v>639</v>
      </c>
      <c r="E264" s="182" t="s">
        <v>970</v>
      </c>
      <c r="F264" s="182" t="s">
        <v>705</v>
      </c>
      <c r="G264" s="182" t="s">
        <v>706</v>
      </c>
      <c r="H264" s="307" t="s">
        <v>884</v>
      </c>
      <c r="I264" s="206">
        <v>44819</v>
      </c>
      <c r="J264" s="209">
        <v>9825.09</v>
      </c>
      <c r="K264" s="180">
        <v>36</v>
      </c>
      <c r="L264" s="206">
        <f t="shared" ref="L264:L288" si="41">DATE(YEAR(I264),MONTH(I264),1)</f>
        <v>44805</v>
      </c>
      <c r="M264" s="186">
        <f t="shared" ref="M264:M288" si="42">EDATE(L264,K264)-1</f>
        <v>45900</v>
      </c>
      <c r="N264" s="187">
        <f t="shared" ref="N264:N288" si="43">+J264/K264</f>
        <v>272.91916666666668</v>
      </c>
      <c r="O264" s="188" t="str">
        <f t="shared" si="35"/>
        <v>T</v>
      </c>
      <c r="P264" s="189">
        <f t="shared" si="36"/>
        <v>0</v>
      </c>
      <c r="Q264" s="190">
        <f t="shared" si="37"/>
        <v>9825.09</v>
      </c>
      <c r="R264" s="207">
        <f t="shared" si="38"/>
        <v>9825.09</v>
      </c>
      <c r="S264" s="208">
        <f t="shared" si="39"/>
        <v>0</v>
      </c>
      <c r="T264" s="192">
        <f t="shared" si="40"/>
        <v>0</v>
      </c>
    </row>
    <row r="265" spans="1:20" ht="24.95" customHeight="1" x14ac:dyDescent="0.2">
      <c r="A265" s="179" t="s">
        <v>400</v>
      </c>
      <c r="B265" s="181"/>
      <c r="C265" s="181"/>
      <c r="D265" s="308" t="s">
        <v>639</v>
      </c>
      <c r="E265" s="182" t="s">
        <v>970</v>
      </c>
      <c r="F265" s="182" t="s">
        <v>705</v>
      </c>
      <c r="G265" s="182" t="s">
        <v>706</v>
      </c>
      <c r="H265" s="307" t="s">
        <v>884</v>
      </c>
      <c r="I265" s="206">
        <v>44820</v>
      </c>
      <c r="J265" s="209">
        <v>9825.09</v>
      </c>
      <c r="K265" s="180">
        <v>36</v>
      </c>
      <c r="L265" s="206">
        <f t="shared" si="41"/>
        <v>44805</v>
      </c>
      <c r="M265" s="186">
        <f t="shared" si="42"/>
        <v>45900</v>
      </c>
      <c r="N265" s="187">
        <f t="shared" si="43"/>
        <v>272.91916666666668</v>
      </c>
      <c r="O265" s="188" t="str">
        <f t="shared" si="35"/>
        <v>T</v>
      </c>
      <c r="P265" s="189">
        <f t="shared" si="36"/>
        <v>0</v>
      </c>
      <c r="Q265" s="190">
        <f t="shared" si="37"/>
        <v>9825.09</v>
      </c>
      <c r="R265" s="207">
        <f t="shared" si="38"/>
        <v>9825.09</v>
      </c>
      <c r="S265" s="208">
        <f t="shared" si="39"/>
        <v>0</v>
      </c>
      <c r="T265" s="192">
        <f t="shared" si="40"/>
        <v>0</v>
      </c>
    </row>
    <row r="266" spans="1:20" ht="24.95" customHeight="1" x14ac:dyDescent="0.2">
      <c r="A266" s="179" t="s">
        <v>401</v>
      </c>
      <c r="B266" s="181"/>
      <c r="C266" s="181"/>
      <c r="D266" s="308" t="s">
        <v>639</v>
      </c>
      <c r="E266" s="182" t="s">
        <v>970</v>
      </c>
      <c r="F266" s="182" t="s">
        <v>705</v>
      </c>
      <c r="G266" s="182" t="s">
        <v>706</v>
      </c>
      <c r="H266" s="307" t="s">
        <v>884</v>
      </c>
      <c r="I266" s="206">
        <v>44821</v>
      </c>
      <c r="J266" s="209">
        <v>9825.09</v>
      </c>
      <c r="K266" s="180">
        <v>36</v>
      </c>
      <c r="L266" s="206">
        <f t="shared" si="41"/>
        <v>44805</v>
      </c>
      <c r="M266" s="186">
        <f t="shared" si="42"/>
        <v>45900</v>
      </c>
      <c r="N266" s="187">
        <f t="shared" si="43"/>
        <v>272.91916666666668</v>
      </c>
      <c r="O266" s="188" t="str">
        <f t="shared" si="35"/>
        <v>T</v>
      </c>
      <c r="P266" s="189">
        <f t="shared" si="36"/>
        <v>0</v>
      </c>
      <c r="Q266" s="190">
        <f t="shared" si="37"/>
        <v>9825.09</v>
      </c>
      <c r="R266" s="207">
        <f t="shared" si="38"/>
        <v>9825.09</v>
      </c>
      <c r="S266" s="208">
        <f t="shared" si="39"/>
        <v>0</v>
      </c>
      <c r="T266" s="192">
        <f t="shared" si="40"/>
        <v>0</v>
      </c>
    </row>
    <row r="267" spans="1:20" ht="24.95" customHeight="1" x14ac:dyDescent="0.2">
      <c r="A267" s="179" t="s">
        <v>402</v>
      </c>
      <c r="B267" s="181"/>
      <c r="C267" s="181"/>
      <c r="D267" s="308" t="s">
        <v>639</v>
      </c>
      <c r="E267" s="182" t="s">
        <v>970</v>
      </c>
      <c r="F267" s="182" t="s">
        <v>705</v>
      </c>
      <c r="G267" s="182" t="s">
        <v>706</v>
      </c>
      <c r="H267" s="307" t="s">
        <v>884</v>
      </c>
      <c r="I267" s="206">
        <v>44822</v>
      </c>
      <c r="J267" s="209">
        <v>9825.09</v>
      </c>
      <c r="K267" s="180">
        <v>36</v>
      </c>
      <c r="L267" s="206">
        <f t="shared" si="41"/>
        <v>44805</v>
      </c>
      <c r="M267" s="186">
        <f t="shared" si="42"/>
        <v>45900</v>
      </c>
      <c r="N267" s="187">
        <f t="shared" si="43"/>
        <v>272.91916666666668</v>
      </c>
      <c r="O267" s="188" t="str">
        <f t="shared" si="35"/>
        <v>T</v>
      </c>
      <c r="P267" s="189">
        <f t="shared" si="36"/>
        <v>0</v>
      </c>
      <c r="Q267" s="190">
        <f t="shared" si="37"/>
        <v>9825.09</v>
      </c>
      <c r="R267" s="207">
        <f t="shared" si="38"/>
        <v>9825.09</v>
      </c>
      <c r="S267" s="208">
        <f t="shared" si="39"/>
        <v>0</v>
      </c>
      <c r="T267" s="192">
        <f t="shared" si="40"/>
        <v>0</v>
      </c>
    </row>
    <row r="268" spans="1:20" ht="24.95" customHeight="1" x14ac:dyDescent="0.2">
      <c r="A268" s="179" t="s">
        <v>403</v>
      </c>
      <c r="B268" s="181"/>
      <c r="C268" s="181"/>
      <c r="D268" s="308" t="s">
        <v>639</v>
      </c>
      <c r="E268" s="182" t="s">
        <v>970</v>
      </c>
      <c r="F268" s="182" t="s">
        <v>705</v>
      </c>
      <c r="G268" s="182" t="s">
        <v>706</v>
      </c>
      <c r="H268" s="307" t="s">
        <v>884</v>
      </c>
      <c r="I268" s="206">
        <v>44823</v>
      </c>
      <c r="J268" s="209">
        <v>9825.09</v>
      </c>
      <c r="K268" s="180">
        <v>36</v>
      </c>
      <c r="L268" s="206">
        <f t="shared" si="41"/>
        <v>44805</v>
      </c>
      <c r="M268" s="186">
        <f t="shared" si="42"/>
        <v>45900</v>
      </c>
      <c r="N268" s="187">
        <f t="shared" si="43"/>
        <v>272.91916666666668</v>
      </c>
      <c r="O268" s="188" t="str">
        <f t="shared" si="35"/>
        <v>T</v>
      </c>
      <c r="P268" s="189">
        <f t="shared" si="36"/>
        <v>0</v>
      </c>
      <c r="Q268" s="190">
        <f t="shared" si="37"/>
        <v>9825.09</v>
      </c>
      <c r="R268" s="207">
        <f t="shared" si="38"/>
        <v>9825.09</v>
      </c>
      <c r="S268" s="208">
        <f t="shared" si="39"/>
        <v>0</v>
      </c>
      <c r="T268" s="192">
        <f t="shared" si="40"/>
        <v>0</v>
      </c>
    </row>
    <row r="269" spans="1:20" ht="24.95" customHeight="1" x14ac:dyDescent="0.2">
      <c r="A269" s="179" t="s">
        <v>404</v>
      </c>
      <c r="B269" s="181"/>
      <c r="C269" s="181"/>
      <c r="D269" s="308" t="s">
        <v>639</v>
      </c>
      <c r="E269" s="182" t="s">
        <v>970</v>
      </c>
      <c r="F269" s="182" t="s">
        <v>705</v>
      </c>
      <c r="G269" s="182" t="s">
        <v>706</v>
      </c>
      <c r="H269" s="307" t="s">
        <v>884</v>
      </c>
      <c r="I269" s="206">
        <v>44824</v>
      </c>
      <c r="J269" s="209">
        <v>9825.09</v>
      </c>
      <c r="K269" s="180">
        <v>36</v>
      </c>
      <c r="L269" s="206">
        <f t="shared" si="41"/>
        <v>44805</v>
      </c>
      <c r="M269" s="186">
        <f t="shared" si="42"/>
        <v>45900</v>
      </c>
      <c r="N269" s="187">
        <f t="shared" si="43"/>
        <v>272.91916666666668</v>
      </c>
      <c r="O269" s="188" t="str">
        <f t="shared" si="35"/>
        <v>T</v>
      </c>
      <c r="P269" s="189">
        <f t="shared" si="36"/>
        <v>0</v>
      </c>
      <c r="Q269" s="190">
        <f t="shared" si="37"/>
        <v>9825.09</v>
      </c>
      <c r="R269" s="207">
        <f t="shared" si="38"/>
        <v>9825.09</v>
      </c>
      <c r="S269" s="208">
        <f t="shared" si="39"/>
        <v>0</v>
      </c>
      <c r="T269" s="192">
        <f t="shared" si="40"/>
        <v>0</v>
      </c>
    </row>
    <row r="270" spans="1:20" ht="24.95" customHeight="1" x14ac:dyDescent="0.2">
      <c r="A270" s="179" t="s">
        <v>405</v>
      </c>
      <c r="B270" s="181"/>
      <c r="C270" s="181"/>
      <c r="D270" s="308" t="s">
        <v>640</v>
      </c>
      <c r="E270" s="182" t="s">
        <v>970</v>
      </c>
      <c r="F270" s="182" t="s">
        <v>705</v>
      </c>
      <c r="G270" s="182" t="s">
        <v>706</v>
      </c>
      <c r="H270" s="307" t="s">
        <v>884</v>
      </c>
      <c r="I270" s="206">
        <v>44825</v>
      </c>
      <c r="J270" s="209">
        <v>23948.71</v>
      </c>
      <c r="K270" s="180">
        <v>36</v>
      </c>
      <c r="L270" s="206">
        <f t="shared" si="41"/>
        <v>44805</v>
      </c>
      <c r="M270" s="186">
        <f t="shared" si="42"/>
        <v>45900</v>
      </c>
      <c r="N270" s="187">
        <f t="shared" si="43"/>
        <v>665.24194444444447</v>
      </c>
      <c r="O270" s="188" t="str">
        <f t="shared" si="35"/>
        <v>T</v>
      </c>
      <c r="P270" s="189">
        <f t="shared" si="36"/>
        <v>0</v>
      </c>
      <c r="Q270" s="190">
        <f t="shared" si="37"/>
        <v>23948.71</v>
      </c>
      <c r="R270" s="207">
        <f t="shared" si="38"/>
        <v>23948.71</v>
      </c>
      <c r="S270" s="208">
        <f t="shared" si="39"/>
        <v>0</v>
      </c>
      <c r="T270" s="192">
        <f t="shared" si="40"/>
        <v>0</v>
      </c>
    </row>
    <row r="271" spans="1:20" ht="24.95" customHeight="1" x14ac:dyDescent="0.2">
      <c r="A271" s="179" t="s">
        <v>406</v>
      </c>
      <c r="B271" s="181"/>
      <c r="C271" s="181"/>
      <c r="D271" s="308" t="s">
        <v>640</v>
      </c>
      <c r="E271" s="182" t="s">
        <v>970</v>
      </c>
      <c r="F271" s="182" t="s">
        <v>705</v>
      </c>
      <c r="G271" s="182" t="s">
        <v>706</v>
      </c>
      <c r="H271" s="307" t="s">
        <v>884</v>
      </c>
      <c r="I271" s="206">
        <v>44826</v>
      </c>
      <c r="J271" s="209">
        <v>23948.71</v>
      </c>
      <c r="K271" s="180">
        <v>36</v>
      </c>
      <c r="L271" s="206">
        <f t="shared" si="41"/>
        <v>44805</v>
      </c>
      <c r="M271" s="186">
        <f t="shared" si="42"/>
        <v>45900</v>
      </c>
      <c r="N271" s="187">
        <f t="shared" si="43"/>
        <v>665.24194444444447</v>
      </c>
      <c r="O271" s="188" t="str">
        <f t="shared" si="35"/>
        <v>T</v>
      </c>
      <c r="P271" s="189">
        <f t="shared" si="36"/>
        <v>0</v>
      </c>
      <c r="Q271" s="190">
        <f t="shared" si="37"/>
        <v>23948.71</v>
      </c>
      <c r="R271" s="207">
        <f t="shared" si="38"/>
        <v>23948.71</v>
      </c>
      <c r="S271" s="208">
        <f t="shared" si="39"/>
        <v>0</v>
      </c>
      <c r="T271" s="192">
        <f t="shared" si="40"/>
        <v>0</v>
      </c>
    </row>
    <row r="272" spans="1:20" ht="24.95" customHeight="1" x14ac:dyDescent="0.2">
      <c r="A272" s="179" t="s">
        <v>407</v>
      </c>
      <c r="B272" s="181"/>
      <c r="C272" s="181"/>
      <c r="D272" s="308" t="s">
        <v>640</v>
      </c>
      <c r="E272" s="182" t="s">
        <v>970</v>
      </c>
      <c r="F272" s="182" t="s">
        <v>705</v>
      </c>
      <c r="G272" s="182" t="s">
        <v>706</v>
      </c>
      <c r="H272" s="307" t="s">
        <v>884</v>
      </c>
      <c r="I272" s="206">
        <v>44827</v>
      </c>
      <c r="J272" s="209">
        <v>23948.71</v>
      </c>
      <c r="K272" s="180">
        <v>36</v>
      </c>
      <c r="L272" s="206">
        <f t="shared" si="41"/>
        <v>44805</v>
      </c>
      <c r="M272" s="186">
        <f t="shared" si="42"/>
        <v>45900</v>
      </c>
      <c r="N272" s="187">
        <f t="shared" si="43"/>
        <v>665.24194444444447</v>
      </c>
      <c r="O272" s="188" t="str">
        <f t="shared" ref="O272:O288" si="44">IF($S$3&lt;L272,"N",IF($S$3&gt;M272,"T",DATEDIF(L272,$S$3,"m")))</f>
        <v>T</v>
      </c>
      <c r="P272" s="189">
        <f t="shared" si="36"/>
        <v>0</v>
      </c>
      <c r="Q272" s="190">
        <f t="shared" si="37"/>
        <v>23948.71</v>
      </c>
      <c r="R272" s="207">
        <f t="shared" si="38"/>
        <v>23948.71</v>
      </c>
      <c r="S272" s="208">
        <f t="shared" si="39"/>
        <v>0</v>
      </c>
      <c r="T272" s="192">
        <f t="shared" si="40"/>
        <v>0</v>
      </c>
    </row>
    <row r="273" spans="1:20" ht="24.95" customHeight="1" x14ac:dyDescent="0.2">
      <c r="A273" s="179" t="s">
        <v>408</v>
      </c>
      <c r="B273" s="181"/>
      <c r="C273" s="181"/>
      <c r="D273" s="308" t="s">
        <v>641</v>
      </c>
      <c r="E273" s="182" t="s">
        <v>970</v>
      </c>
      <c r="F273" s="182" t="s">
        <v>705</v>
      </c>
      <c r="G273" s="182" t="s">
        <v>706</v>
      </c>
      <c r="H273" s="307" t="s">
        <v>884</v>
      </c>
      <c r="I273" s="206">
        <v>44828</v>
      </c>
      <c r="J273" s="209">
        <v>14937.24</v>
      </c>
      <c r="K273" s="180">
        <v>36</v>
      </c>
      <c r="L273" s="206">
        <f t="shared" si="41"/>
        <v>44805</v>
      </c>
      <c r="M273" s="186">
        <f t="shared" si="42"/>
        <v>45900</v>
      </c>
      <c r="N273" s="187">
        <f t="shared" si="43"/>
        <v>414.92333333333335</v>
      </c>
      <c r="O273" s="188" t="str">
        <f t="shared" si="44"/>
        <v>T</v>
      </c>
      <c r="P273" s="189">
        <f t="shared" si="36"/>
        <v>0</v>
      </c>
      <c r="Q273" s="190">
        <f t="shared" si="37"/>
        <v>14937.24</v>
      </c>
      <c r="R273" s="207">
        <f t="shared" si="38"/>
        <v>14937.24</v>
      </c>
      <c r="S273" s="208">
        <f t="shared" si="39"/>
        <v>0</v>
      </c>
      <c r="T273" s="192">
        <f t="shared" si="40"/>
        <v>0</v>
      </c>
    </row>
    <row r="274" spans="1:20" ht="24.95" customHeight="1" x14ac:dyDescent="0.2">
      <c r="A274" s="179" t="s">
        <v>409</v>
      </c>
      <c r="B274" s="181"/>
      <c r="C274" s="181"/>
      <c r="D274" s="308" t="s">
        <v>641</v>
      </c>
      <c r="E274" s="182" t="s">
        <v>970</v>
      </c>
      <c r="F274" s="182" t="s">
        <v>705</v>
      </c>
      <c r="G274" s="182" t="s">
        <v>706</v>
      </c>
      <c r="H274" s="307" t="s">
        <v>884</v>
      </c>
      <c r="I274" s="206">
        <v>44829</v>
      </c>
      <c r="J274" s="209">
        <v>14937.24</v>
      </c>
      <c r="K274" s="180">
        <v>36</v>
      </c>
      <c r="L274" s="206">
        <f t="shared" si="41"/>
        <v>44805</v>
      </c>
      <c r="M274" s="186">
        <f t="shared" si="42"/>
        <v>45900</v>
      </c>
      <c r="N274" s="187">
        <f t="shared" si="43"/>
        <v>414.92333333333335</v>
      </c>
      <c r="O274" s="188" t="str">
        <f t="shared" si="44"/>
        <v>T</v>
      </c>
      <c r="P274" s="189">
        <f t="shared" si="36"/>
        <v>0</v>
      </c>
      <c r="Q274" s="190">
        <f t="shared" si="37"/>
        <v>14937.24</v>
      </c>
      <c r="R274" s="207">
        <f t="shared" si="38"/>
        <v>14937.24</v>
      </c>
      <c r="S274" s="208">
        <f t="shared" si="39"/>
        <v>0</v>
      </c>
      <c r="T274" s="192">
        <f t="shared" si="40"/>
        <v>0</v>
      </c>
    </row>
    <row r="275" spans="1:20" ht="24.95" customHeight="1" x14ac:dyDescent="0.2">
      <c r="A275" s="179" t="s">
        <v>410</v>
      </c>
      <c r="B275" s="181"/>
      <c r="C275" s="181"/>
      <c r="D275" s="308" t="s">
        <v>641</v>
      </c>
      <c r="E275" s="182" t="s">
        <v>970</v>
      </c>
      <c r="F275" s="182" t="s">
        <v>705</v>
      </c>
      <c r="G275" s="182" t="s">
        <v>706</v>
      </c>
      <c r="H275" s="307" t="s">
        <v>884</v>
      </c>
      <c r="I275" s="206">
        <v>44830</v>
      </c>
      <c r="J275" s="209">
        <v>14937.24</v>
      </c>
      <c r="K275" s="180">
        <v>36</v>
      </c>
      <c r="L275" s="206">
        <f t="shared" si="41"/>
        <v>44805</v>
      </c>
      <c r="M275" s="186">
        <f t="shared" si="42"/>
        <v>45900</v>
      </c>
      <c r="N275" s="187">
        <f t="shared" si="43"/>
        <v>414.92333333333335</v>
      </c>
      <c r="O275" s="188" t="str">
        <f t="shared" si="44"/>
        <v>T</v>
      </c>
      <c r="P275" s="189">
        <f t="shared" si="36"/>
        <v>0</v>
      </c>
      <c r="Q275" s="190">
        <f t="shared" si="37"/>
        <v>14937.24</v>
      </c>
      <c r="R275" s="207">
        <f t="shared" si="38"/>
        <v>14937.24</v>
      </c>
      <c r="S275" s="208">
        <f t="shared" si="39"/>
        <v>0</v>
      </c>
      <c r="T275" s="192">
        <f t="shared" si="40"/>
        <v>0</v>
      </c>
    </row>
    <row r="276" spans="1:20" ht="24.95" customHeight="1" x14ac:dyDescent="0.2">
      <c r="A276" s="179" t="s">
        <v>411</v>
      </c>
      <c r="B276" s="181"/>
      <c r="C276" s="181"/>
      <c r="D276" s="308" t="s">
        <v>641</v>
      </c>
      <c r="E276" s="182" t="s">
        <v>970</v>
      </c>
      <c r="F276" s="182" t="s">
        <v>705</v>
      </c>
      <c r="G276" s="182" t="s">
        <v>706</v>
      </c>
      <c r="H276" s="307" t="s">
        <v>884</v>
      </c>
      <c r="I276" s="206">
        <v>44831</v>
      </c>
      <c r="J276" s="209">
        <v>14937.24</v>
      </c>
      <c r="K276" s="180">
        <v>36</v>
      </c>
      <c r="L276" s="206">
        <f t="shared" si="41"/>
        <v>44805</v>
      </c>
      <c r="M276" s="186">
        <f t="shared" si="42"/>
        <v>45900</v>
      </c>
      <c r="N276" s="187">
        <f t="shared" si="43"/>
        <v>414.92333333333335</v>
      </c>
      <c r="O276" s="188" t="str">
        <f t="shared" si="44"/>
        <v>T</v>
      </c>
      <c r="P276" s="189">
        <f t="shared" si="36"/>
        <v>0</v>
      </c>
      <c r="Q276" s="190">
        <f t="shared" si="37"/>
        <v>14937.24</v>
      </c>
      <c r="R276" s="207">
        <f t="shared" si="38"/>
        <v>14937.24</v>
      </c>
      <c r="S276" s="208">
        <f t="shared" si="39"/>
        <v>0</v>
      </c>
      <c r="T276" s="192">
        <f t="shared" si="40"/>
        <v>0</v>
      </c>
    </row>
    <row r="277" spans="1:20" ht="24.95" customHeight="1" x14ac:dyDescent="0.2">
      <c r="A277" s="179" t="s">
        <v>412</v>
      </c>
      <c r="B277" s="181"/>
      <c r="C277" s="181"/>
      <c r="D277" s="308" t="s">
        <v>642</v>
      </c>
      <c r="E277" s="182" t="s">
        <v>137</v>
      </c>
      <c r="F277" s="182" t="s">
        <v>705</v>
      </c>
      <c r="G277" s="182" t="s">
        <v>706</v>
      </c>
      <c r="H277" s="307" t="s">
        <v>884</v>
      </c>
      <c r="I277" s="206">
        <v>44832</v>
      </c>
      <c r="J277" s="209">
        <v>6976.46</v>
      </c>
      <c r="K277" s="180">
        <v>36</v>
      </c>
      <c r="L277" s="206">
        <f t="shared" si="41"/>
        <v>44805</v>
      </c>
      <c r="M277" s="186">
        <f t="shared" si="42"/>
        <v>45900</v>
      </c>
      <c r="N277" s="187">
        <f t="shared" si="43"/>
        <v>193.79055555555556</v>
      </c>
      <c r="O277" s="188" t="str">
        <f t="shared" si="44"/>
        <v>T</v>
      </c>
      <c r="P277" s="189">
        <f t="shared" si="36"/>
        <v>0</v>
      </c>
      <c r="Q277" s="190">
        <f t="shared" si="37"/>
        <v>6976.46</v>
      </c>
      <c r="R277" s="207">
        <f t="shared" si="38"/>
        <v>6976.46</v>
      </c>
      <c r="S277" s="208">
        <f t="shared" si="39"/>
        <v>0</v>
      </c>
      <c r="T277" s="192">
        <f t="shared" si="40"/>
        <v>0</v>
      </c>
    </row>
    <row r="278" spans="1:20" ht="24.95" customHeight="1" x14ac:dyDescent="0.2">
      <c r="A278" s="179" t="s">
        <v>413</v>
      </c>
      <c r="B278" s="181"/>
      <c r="C278" s="181"/>
      <c r="D278" s="308" t="s">
        <v>642</v>
      </c>
      <c r="E278" s="182" t="s">
        <v>137</v>
      </c>
      <c r="F278" s="182" t="s">
        <v>705</v>
      </c>
      <c r="G278" s="182" t="s">
        <v>706</v>
      </c>
      <c r="H278" s="307" t="s">
        <v>884</v>
      </c>
      <c r="I278" s="206">
        <v>44832</v>
      </c>
      <c r="J278" s="209">
        <v>6976.46</v>
      </c>
      <c r="K278" s="180">
        <v>36</v>
      </c>
      <c r="L278" s="206">
        <f t="shared" si="41"/>
        <v>44805</v>
      </c>
      <c r="M278" s="186">
        <f t="shared" si="42"/>
        <v>45900</v>
      </c>
      <c r="N278" s="187">
        <f t="shared" si="43"/>
        <v>193.79055555555556</v>
      </c>
      <c r="O278" s="188" t="str">
        <f t="shared" si="44"/>
        <v>T</v>
      </c>
      <c r="P278" s="189">
        <f t="shared" si="36"/>
        <v>0</v>
      </c>
      <c r="Q278" s="190">
        <f t="shared" si="37"/>
        <v>6976.46</v>
      </c>
      <c r="R278" s="207">
        <f t="shared" si="38"/>
        <v>6976.46</v>
      </c>
      <c r="S278" s="208">
        <f t="shared" si="39"/>
        <v>0</v>
      </c>
      <c r="T278" s="192">
        <f t="shared" si="40"/>
        <v>0</v>
      </c>
    </row>
    <row r="279" spans="1:20" ht="24.95" customHeight="1" x14ac:dyDescent="0.2">
      <c r="A279" s="179" t="s">
        <v>414</v>
      </c>
      <c r="B279" s="181"/>
      <c r="C279" s="181"/>
      <c r="D279" s="308" t="s">
        <v>643</v>
      </c>
      <c r="E279" s="182" t="s">
        <v>971</v>
      </c>
      <c r="F279" s="212" t="s">
        <v>972</v>
      </c>
      <c r="G279" s="182" t="s">
        <v>706</v>
      </c>
      <c r="H279" s="307" t="s">
        <v>884</v>
      </c>
      <c r="I279" s="206">
        <v>44832</v>
      </c>
      <c r="J279" s="209">
        <v>5561.63</v>
      </c>
      <c r="K279" s="180">
        <v>36</v>
      </c>
      <c r="L279" s="206">
        <f t="shared" si="41"/>
        <v>44805</v>
      </c>
      <c r="M279" s="186">
        <f t="shared" si="42"/>
        <v>45900</v>
      </c>
      <c r="N279" s="187">
        <f t="shared" si="43"/>
        <v>154.48972222222221</v>
      </c>
      <c r="O279" s="188" t="str">
        <f t="shared" si="44"/>
        <v>T</v>
      </c>
      <c r="P279" s="189">
        <f t="shared" si="36"/>
        <v>0</v>
      </c>
      <c r="Q279" s="190">
        <f t="shared" si="37"/>
        <v>5561.6299999999992</v>
      </c>
      <c r="R279" s="207">
        <f t="shared" si="38"/>
        <v>5561.6299999999992</v>
      </c>
      <c r="S279" s="208">
        <f t="shared" si="39"/>
        <v>0</v>
      </c>
      <c r="T279" s="192">
        <f t="shared" si="40"/>
        <v>9.0949470177292824E-13</v>
      </c>
    </row>
    <row r="280" spans="1:20" ht="24.95" customHeight="1" x14ac:dyDescent="0.2">
      <c r="A280" s="179" t="s">
        <v>415</v>
      </c>
      <c r="B280" s="181"/>
      <c r="C280" s="181"/>
      <c r="D280" s="308" t="s">
        <v>643</v>
      </c>
      <c r="E280" s="182" t="s">
        <v>971</v>
      </c>
      <c r="F280" s="212" t="s">
        <v>972</v>
      </c>
      <c r="G280" s="182" t="s">
        <v>706</v>
      </c>
      <c r="H280" s="307" t="s">
        <v>884</v>
      </c>
      <c r="I280" s="206">
        <v>44832</v>
      </c>
      <c r="J280" s="209">
        <v>5561.63</v>
      </c>
      <c r="K280" s="180">
        <v>36</v>
      </c>
      <c r="L280" s="206">
        <f t="shared" si="41"/>
        <v>44805</v>
      </c>
      <c r="M280" s="186">
        <f t="shared" si="42"/>
        <v>45900</v>
      </c>
      <c r="N280" s="187">
        <f t="shared" si="43"/>
        <v>154.48972222222221</v>
      </c>
      <c r="O280" s="188" t="str">
        <f t="shared" si="44"/>
        <v>T</v>
      </c>
      <c r="P280" s="189">
        <f t="shared" si="36"/>
        <v>0</v>
      </c>
      <c r="Q280" s="190">
        <f t="shared" si="37"/>
        <v>5561.6299999999992</v>
      </c>
      <c r="R280" s="207">
        <f t="shared" si="38"/>
        <v>5561.6299999999992</v>
      </c>
      <c r="S280" s="208">
        <f t="shared" si="39"/>
        <v>0</v>
      </c>
      <c r="T280" s="192">
        <f t="shared" si="40"/>
        <v>9.0949470177292824E-13</v>
      </c>
    </row>
    <row r="281" spans="1:20" ht="24.95" customHeight="1" x14ac:dyDescent="0.2">
      <c r="A281" s="179" t="s">
        <v>416</v>
      </c>
      <c r="B281" s="181"/>
      <c r="C281" s="181"/>
      <c r="D281" s="308" t="s">
        <v>643</v>
      </c>
      <c r="E281" s="182" t="s">
        <v>971</v>
      </c>
      <c r="F281" s="212" t="s">
        <v>972</v>
      </c>
      <c r="G281" s="182" t="s">
        <v>706</v>
      </c>
      <c r="H281" s="307" t="s">
        <v>884</v>
      </c>
      <c r="I281" s="206">
        <v>44832</v>
      </c>
      <c r="J281" s="209">
        <v>5561.63</v>
      </c>
      <c r="K281" s="180">
        <v>36</v>
      </c>
      <c r="L281" s="206">
        <f t="shared" si="41"/>
        <v>44805</v>
      </c>
      <c r="M281" s="186">
        <f t="shared" si="42"/>
        <v>45900</v>
      </c>
      <c r="N281" s="187">
        <f t="shared" si="43"/>
        <v>154.48972222222221</v>
      </c>
      <c r="O281" s="188" t="str">
        <f t="shared" si="44"/>
        <v>T</v>
      </c>
      <c r="P281" s="189">
        <f t="shared" si="36"/>
        <v>0</v>
      </c>
      <c r="Q281" s="190">
        <f t="shared" si="37"/>
        <v>5561.6299999999992</v>
      </c>
      <c r="R281" s="207">
        <f t="shared" si="38"/>
        <v>5561.6299999999992</v>
      </c>
      <c r="S281" s="208">
        <f t="shared" si="39"/>
        <v>0</v>
      </c>
      <c r="T281" s="192">
        <f t="shared" si="40"/>
        <v>9.0949470177292824E-13</v>
      </c>
    </row>
    <row r="282" spans="1:20" ht="24.95" customHeight="1" x14ac:dyDescent="0.2">
      <c r="A282" s="179" t="s">
        <v>417</v>
      </c>
      <c r="B282" s="181"/>
      <c r="C282" s="181"/>
      <c r="D282" s="308" t="s">
        <v>643</v>
      </c>
      <c r="E282" s="182" t="s">
        <v>971</v>
      </c>
      <c r="F282" s="212" t="s">
        <v>972</v>
      </c>
      <c r="G282" s="182" t="s">
        <v>706</v>
      </c>
      <c r="H282" s="307" t="s">
        <v>884</v>
      </c>
      <c r="I282" s="206">
        <v>44832</v>
      </c>
      <c r="J282" s="209">
        <v>5561.63</v>
      </c>
      <c r="K282" s="180">
        <v>36</v>
      </c>
      <c r="L282" s="206">
        <f t="shared" si="41"/>
        <v>44805</v>
      </c>
      <c r="M282" s="186">
        <f t="shared" si="42"/>
        <v>45900</v>
      </c>
      <c r="N282" s="187">
        <f t="shared" si="43"/>
        <v>154.48972222222221</v>
      </c>
      <c r="O282" s="188" t="str">
        <f t="shared" si="44"/>
        <v>T</v>
      </c>
      <c r="P282" s="189">
        <f t="shared" si="36"/>
        <v>0</v>
      </c>
      <c r="Q282" s="190">
        <f t="shared" si="37"/>
        <v>5561.6299999999992</v>
      </c>
      <c r="R282" s="207">
        <f t="shared" si="38"/>
        <v>5561.6299999999992</v>
      </c>
      <c r="S282" s="208">
        <f t="shared" si="39"/>
        <v>0</v>
      </c>
      <c r="T282" s="192">
        <f t="shared" si="40"/>
        <v>9.0949470177292824E-13</v>
      </c>
    </row>
    <row r="283" spans="1:20" ht="24.95" customHeight="1" x14ac:dyDescent="0.2">
      <c r="A283" s="179" t="s">
        <v>418</v>
      </c>
      <c r="B283" s="181"/>
      <c r="C283" s="181"/>
      <c r="D283" s="308" t="s">
        <v>643</v>
      </c>
      <c r="E283" s="182" t="s">
        <v>971</v>
      </c>
      <c r="F283" s="212" t="s">
        <v>972</v>
      </c>
      <c r="G283" s="182" t="s">
        <v>706</v>
      </c>
      <c r="H283" s="307" t="s">
        <v>884</v>
      </c>
      <c r="I283" s="206">
        <v>44832</v>
      </c>
      <c r="J283" s="209">
        <v>5561.63</v>
      </c>
      <c r="K283" s="180">
        <v>36</v>
      </c>
      <c r="L283" s="206">
        <f t="shared" si="41"/>
        <v>44805</v>
      </c>
      <c r="M283" s="186">
        <f t="shared" si="42"/>
        <v>45900</v>
      </c>
      <c r="N283" s="187">
        <f t="shared" si="43"/>
        <v>154.48972222222221</v>
      </c>
      <c r="O283" s="188" t="str">
        <f t="shared" si="44"/>
        <v>T</v>
      </c>
      <c r="P283" s="189">
        <f t="shared" si="36"/>
        <v>0</v>
      </c>
      <c r="Q283" s="190">
        <f t="shared" si="37"/>
        <v>5561.6299999999992</v>
      </c>
      <c r="R283" s="207">
        <f t="shared" si="38"/>
        <v>5561.6299999999992</v>
      </c>
      <c r="S283" s="208">
        <f t="shared" si="39"/>
        <v>0</v>
      </c>
      <c r="T283" s="192">
        <f t="shared" si="40"/>
        <v>9.0949470177292824E-13</v>
      </c>
    </row>
    <row r="284" spans="1:20" ht="24.95" customHeight="1" x14ac:dyDescent="0.2">
      <c r="A284" s="179" t="s">
        <v>419</v>
      </c>
      <c r="B284" s="181"/>
      <c r="C284" s="181"/>
      <c r="D284" s="308" t="s">
        <v>643</v>
      </c>
      <c r="E284" s="182" t="s">
        <v>971</v>
      </c>
      <c r="F284" s="212" t="s">
        <v>972</v>
      </c>
      <c r="G284" s="182" t="s">
        <v>706</v>
      </c>
      <c r="H284" s="307" t="s">
        <v>884</v>
      </c>
      <c r="I284" s="206">
        <v>44832</v>
      </c>
      <c r="J284" s="209">
        <v>5561.63</v>
      </c>
      <c r="K284" s="180">
        <v>36</v>
      </c>
      <c r="L284" s="206">
        <f t="shared" si="41"/>
        <v>44805</v>
      </c>
      <c r="M284" s="186">
        <f t="shared" si="42"/>
        <v>45900</v>
      </c>
      <c r="N284" s="187">
        <f t="shared" si="43"/>
        <v>154.48972222222221</v>
      </c>
      <c r="O284" s="188" t="str">
        <f t="shared" si="44"/>
        <v>T</v>
      </c>
      <c r="P284" s="189">
        <f t="shared" si="36"/>
        <v>0</v>
      </c>
      <c r="Q284" s="190">
        <f t="shared" si="37"/>
        <v>5561.6299999999992</v>
      </c>
      <c r="R284" s="207">
        <f t="shared" si="38"/>
        <v>5561.6299999999992</v>
      </c>
      <c r="S284" s="208">
        <f t="shared" si="39"/>
        <v>0</v>
      </c>
      <c r="T284" s="192">
        <f t="shared" si="40"/>
        <v>9.0949470177292824E-13</v>
      </c>
    </row>
    <row r="285" spans="1:20" ht="24.95" customHeight="1" x14ac:dyDescent="0.2">
      <c r="A285" s="179" t="s">
        <v>420</v>
      </c>
      <c r="B285" s="181"/>
      <c r="C285" s="181"/>
      <c r="D285" s="308" t="s">
        <v>643</v>
      </c>
      <c r="E285" s="182" t="s">
        <v>971</v>
      </c>
      <c r="F285" s="212" t="s">
        <v>972</v>
      </c>
      <c r="G285" s="182" t="s">
        <v>706</v>
      </c>
      <c r="H285" s="307" t="s">
        <v>884</v>
      </c>
      <c r="I285" s="206">
        <v>44832</v>
      </c>
      <c r="J285" s="209">
        <v>5561.63</v>
      </c>
      <c r="K285" s="180">
        <v>36</v>
      </c>
      <c r="L285" s="206">
        <f t="shared" si="41"/>
        <v>44805</v>
      </c>
      <c r="M285" s="186">
        <f t="shared" si="42"/>
        <v>45900</v>
      </c>
      <c r="N285" s="187">
        <f t="shared" si="43"/>
        <v>154.48972222222221</v>
      </c>
      <c r="O285" s="188" t="str">
        <f t="shared" si="44"/>
        <v>T</v>
      </c>
      <c r="P285" s="189">
        <f t="shared" si="36"/>
        <v>0</v>
      </c>
      <c r="Q285" s="190">
        <f t="shared" si="37"/>
        <v>5561.6299999999992</v>
      </c>
      <c r="R285" s="207">
        <f t="shared" si="38"/>
        <v>5561.6299999999992</v>
      </c>
      <c r="S285" s="208">
        <f t="shared" si="39"/>
        <v>0</v>
      </c>
      <c r="T285" s="192">
        <f t="shared" si="40"/>
        <v>9.0949470177292824E-13</v>
      </c>
    </row>
    <row r="286" spans="1:20" ht="24.95" customHeight="1" x14ac:dyDescent="0.2">
      <c r="A286" s="179" t="s">
        <v>421</v>
      </c>
      <c r="B286" s="181"/>
      <c r="C286" s="181"/>
      <c r="D286" s="308" t="s">
        <v>643</v>
      </c>
      <c r="E286" s="182" t="s">
        <v>971</v>
      </c>
      <c r="F286" s="212" t="s">
        <v>972</v>
      </c>
      <c r="G286" s="182" t="s">
        <v>706</v>
      </c>
      <c r="H286" s="307" t="s">
        <v>884</v>
      </c>
      <c r="I286" s="206">
        <v>44832</v>
      </c>
      <c r="J286" s="209">
        <v>5561.63</v>
      </c>
      <c r="K286" s="180">
        <v>36</v>
      </c>
      <c r="L286" s="206">
        <f t="shared" si="41"/>
        <v>44805</v>
      </c>
      <c r="M286" s="186">
        <f t="shared" si="42"/>
        <v>45900</v>
      </c>
      <c r="N286" s="187">
        <f t="shared" si="43"/>
        <v>154.48972222222221</v>
      </c>
      <c r="O286" s="188" t="str">
        <f t="shared" si="44"/>
        <v>T</v>
      </c>
      <c r="P286" s="189">
        <f t="shared" si="36"/>
        <v>0</v>
      </c>
      <c r="Q286" s="190">
        <f t="shared" si="37"/>
        <v>5561.6299999999992</v>
      </c>
      <c r="R286" s="207">
        <f t="shared" si="38"/>
        <v>5561.6299999999992</v>
      </c>
      <c r="S286" s="208">
        <f t="shared" si="39"/>
        <v>0</v>
      </c>
      <c r="T286" s="192">
        <f t="shared" si="40"/>
        <v>9.0949470177292824E-13</v>
      </c>
    </row>
    <row r="287" spans="1:20" ht="24.95" customHeight="1" x14ac:dyDescent="0.2">
      <c r="A287" s="179" t="s">
        <v>422</v>
      </c>
      <c r="B287" s="181"/>
      <c r="C287" s="181"/>
      <c r="D287" s="308" t="s">
        <v>643</v>
      </c>
      <c r="E287" s="182" t="s">
        <v>971</v>
      </c>
      <c r="F287" s="212" t="s">
        <v>972</v>
      </c>
      <c r="G287" s="182" t="s">
        <v>706</v>
      </c>
      <c r="H287" s="307" t="s">
        <v>884</v>
      </c>
      <c r="I287" s="206">
        <v>44832</v>
      </c>
      <c r="J287" s="209">
        <v>5561.63</v>
      </c>
      <c r="K287" s="180">
        <v>36</v>
      </c>
      <c r="L287" s="206">
        <f t="shared" si="41"/>
        <v>44805</v>
      </c>
      <c r="M287" s="186">
        <f t="shared" si="42"/>
        <v>45900</v>
      </c>
      <c r="N287" s="187">
        <f t="shared" si="43"/>
        <v>154.48972222222221</v>
      </c>
      <c r="O287" s="188" t="str">
        <f t="shared" si="44"/>
        <v>T</v>
      </c>
      <c r="P287" s="189">
        <f t="shared" si="36"/>
        <v>0</v>
      </c>
      <c r="Q287" s="190">
        <f t="shared" si="37"/>
        <v>5561.6299999999992</v>
      </c>
      <c r="R287" s="207">
        <f t="shared" si="38"/>
        <v>5561.6299999999992</v>
      </c>
      <c r="S287" s="208">
        <f t="shared" si="39"/>
        <v>0</v>
      </c>
      <c r="T287" s="192">
        <f t="shared" si="40"/>
        <v>9.0949470177292824E-13</v>
      </c>
    </row>
    <row r="288" spans="1:20" ht="24.95" customHeight="1" x14ac:dyDescent="0.2">
      <c r="A288" s="179" t="s">
        <v>423</v>
      </c>
      <c r="B288" s="181"/>
      <c r="C288" s="181"/>
      <c r="D288" s="308" t="s">
        <v>643</v>
      </c>
      <c r="E288" s="182" t="s">
        <v>971</v>
      </c>
      <c r="F288" s="212" t="s">
        <v>972</v>
      </c>
      <c r="G288" s="182" t="s">
        <v>706</v>
      </c>
      <c r="H288" s="307" t="s">
        <v>884</v>
      </c>
      <c r="I288" s="206">
        <v>44832</v>
      </c>
      <c r="J288" s="209">
        <v>5561.63</v>
      </c>
      <c r="K288" s="180">
        <v>36</v>
      </c>
      <c r="L288" s="206">
        <f t="shared" si="41"/>
        <v>44805</v>
      </c>
      <c r="M288" s="186">
        <f t="shared" si="42"/>
        <v>45900</v>
      </c>
      <c r="N288" s="187">
        <f t="shared" si="43"/>
        <v>154.48972222222221</v>
      </c>
      <c r="O288" s="188" t="str">
        <f t="shared" si="44"/>
        <v>T</v>
      </c>
      <c r="P288" s="189">
        <f t="shared" si="36"/>
        <v>0</v>
      </c>
      <c r="Q288" s="190">
        <f t="shared" si="37"/>
        <v>5561.6299999999992</v>
      </c>
      <c r="R288" s="207">
        <f t="shared" si="38"/>
        <v>5561.6299999999992</v>
      </c>
      <c r="S288" s="208">
        <f t="shared" si="39"/>
        <v>0</v>
      </c>
      <c r="T288" s="192">
        <f t="shared" si="40"/>
        <v>9.0949470177292824E-13</v>
      </c>
    </row>
    <row r="289" spans="1:20" s="228" customFormat="1" ht="24.95" customHeight="1" x14ac:dyDescent="0.25">
      <c r="A289" s="213" t="s">
        <v>424</v>
      </c>
      <c r="B289" s="214"/>
      <c r="C289" s="215"/>
      <c r="D289" s="309" t="s">
        <v>644</v>
      </c>
      <c r="E289" s="216" t="s">
        <v>699</v>
      </c>
      <c r="F289" s="216" t="s">
        <v>646</v>
      </c>
      <c r="G289" s="216" t="s">
        <v>706</v>
      </c>
      <c r="H289" s="312" t="s">
        <v>884</v>
      </c>
      <c r="I289" s="217">
        <v>44832</v>
      </c>
      <c r="J289" s="218">
        <v>22886.63</v>
      </c>
      <c r="K289" s="219">
        <v>36</v>
      </c>
      <c r="L289" s="220">
        <f t="shared" ref="L289" si="45">DATE(YEAR(I289),MONTH(I289),1)</f>
        <v>44805</v>
      </c>
      <c r="M289" s="221">
        <f t="shared" ref="M289" si="46">EDATE(L289,K289)-1</f>
        <v>45900</v>
      </c>
      <c r="N289" s="222">
        <f t="shared" ref="N289" si="47">+J289/K289</f>
        <v>635.73972222222221</v>
      </c>
      <c r="O289" s="223" t="str">
        <f t="shared" ref="O289" si="48">IF($S$3&lt;L289,"N",IF($S$3&gt;M289,"T",DATEDIF(L289,$S$3,"m")))</f>
        <v>T</v>
      </c>
      <c r="P289" s="224">
        <f t="shared" ref="P289" si="49">IF(ISNUMBER(O289),N289,0)</f>
        <v>0</v>
      </c>
      <c r="Q289" s="225">
        <f t="shared" ref="Q289" si="50">IF(O289="t",K289*N289,IF(ISNUMBER(O289),O289*N289,0))</f>
        <v>22886.63</v>
      </c>
      <c r="R289" s="226">
        <f t="shared" ref="R289" si="51">+Q289+P289</f>
        <v>22886.63</v>
      </c>
      <c r="S289" s="227">
        <f t="shared" ref="S289" si="52">+J289-R289</f>
        <v>0</v>
      </c>
      <c r="T289" s="222">
        <f t="shared" ref="T289" si="53">IF(Q289=0,J289-P289-R289,J289-Q289-P289-S289)</f>
        <v>0</v>
      </c>
    </row>
    <row r="290" spans="1:20" s="228" customFormat="1" ht="24.95" customHeight="1" x14ac:dyDescent="0.25">
      <c r="A290" s="229"/>
      <c r="B290" s="230"/>
      <c r="C290" s="231"/>
      <c r="D290" s="309" t="s">
        <v>645</v>
      </c>
      <c r="E290" s="216"/>
      <c r="F290" s="216"/>
      <c r="G290" s="216"/>
      <c r="H290" s="312"/>
      <c r="I290" s="232"/>
      <c r="J290" s="233"/>
      <c r="K290" s="234"/>
      <c r="L290" s="235"/>
      <c r="M290" s="236"/>
      <c r="N290" s="237"/>
      <c r="O290" s="238"/>
      <c r="P290" s="239"/>
      <c r="Q290" s="240"/>
      <c r="R290" s="241"/>
      <c r="S290" s="242"/>
      <c r="T290" s="237"/>
    </row>
    <row r="291" spans="1:20" s="228" customFormat="1" ht="24.95" customHeight="1" x14ac:dyDescent="0.25">
      <c r="A291" s="229"/>
      <c r="B291" s="230"/>
      <c r="C291" s="231"/>
      <c r="D291" s="309" t="s">
        <v>646</v>
      </c>
      <c r="E291" s="216"/>
      <c r="F291" s="216"/>
      <c r="G291" s="216"/>
      <c r="H291" s="312"/>
      <c r="I291" s="232"/>
      <c r="J291" s="233"/>
      <c r="K291" s="234"/>
      <c r="L291" s="235"/>
      <c r="M291" s="236"/>
      <c r="N291" s="237"/>
      <c r="O291" s="238"/>
      <c r="P291" s="239"/>
      <c r="Q291" s="240"/>
      <c r="R291" s="241"/>
      <c r="S291" s="242"/>
      <c r="T291" s="237"/>
    </row>
    <row r="292" spans="1:20" s="228" customFormat="1" ht="24.95" customHeight="1" x14ac:dyDescent="0.25">
      <c r="A292" s="229"/>
      <c r="B292" s="230"/>
      <c r="C292" s="231"/>
      <c r="D292" s="309" t="s">
        <v>647</v>
      </c>
      <c r="E292" s="216"/>
      <c r="F292" s="216"/>
      <c r="G292" s="216"/>
      <c r="H292" s="312"/>
      <c r="I292" s="232"/>
      <c r="J292" s="233"/>
      <c r="K292" s="234"/>
      <c r="L292" s="235"/>
      <c r="M292" s="236"/>
      <c r="N292" s="237"/>
      <c r="O292" s="238"/>
      <c r="P292" s="239"/>
      <c r="Q292" s="240"/>
      <c r="R292" s="241"/>
      <c r="S292" s="242"/>
      <c r="T292" s="237"/>
    </row>
    <row r="293" spans="1:20" s="228" customFormat="1" ht="24.95" customHeight="1" x14ac:dyDescent="0.25">
      <c r="A293" s="229"/>
      <c r="B293" s="230"/>
      <c r="C293" s="231"/>
      <c r="D293" s="309" t="s">
        <v>648</v>
      </c>
      <c r="E293" s="216"/>
      <c r="F293" s="216"/>
      <c r="G293" s="216"/>
      <c r="H293" s="312"/>
      <c r="I293" s="232"/>
      <c r="J293" s="233"/>
      <c r="K293" s="234"/>
      <c r="L293" s="235"/>
      <c r="M293" s="236"/>
      <c r="N293" s="237"/>
      <c r="O293" s="238"/>
      <c r="P293" s="239"/>
      <c r="Q293" s="240"/>
      <c r="R293" s="241"/>
      <c r="S293" s="242"/>
      <c r="T293" s="237"/>
    </row>
    <row r="294" spans="1:20" s="228" customFormat="1" ht="24.95" customHeight="1" x14ac:dyDescent="0.25">
      <c r="A294" s="229"/>
      <c r="B294" s="230"/>
      <c r="C294" s="231"/>
      <c r="D294" s="309" t="s">
        <v>649</v>
      </c>
      <c r="E294" s="216"/>
      <c r="F294" s="216"/>
      <c r="G294" s="216"/>
      <c r="H294" s="312"/>
      <c r="I294" s="232"/>
      <c r="J294" s="233"/>
      <c r="K294" s="234"/>
      <c r="L294" s="235"/>
      <c r="M294" s="236"/>
      <c r="N294" s="237"/>
      <c r="O294" s="238"/>
      <c r="P294" s="239"/>
      <c r="Q294" s="240"/>
      <c r="R294" s="241"/>
      <c r="S294" s="242"/>
      <c r="T294" s="237"/>
    </row>
    <row r="295" spans="1:20" s="228" customFormat="1" ht="24.95" customHeight="1" x14ac:dyDescent="0.25">
      <c r="A295" s="229"/>
      <c r="B295" s="230"/>
      <c r="C295" s="231"/>
      <c r="D295" s="309" t="s">
        <v>650</v>
      </c>
      <c r="E295" s="216"/>
      <c r="F295" s="216"/>
      <c r="G295" s="216"/>
      <c r="H295" s="312"/>
      <c r="I295" s="232"/>
      <c r="J295" s="233"/>
      <c r="K295" s="234"/>
      <c r="L295" s="235"/>
      <c r="M295" s="236"/>
      <c r="N295" s="237"/>
      <c r="O295" s="238"/>
      <c r="P295" s="239"/>
      <c r="Q295" s="240"/>
      <c r="R295" s="241"/>
      <c r="S295" s="242"/>
      <c r="T295" s="237"/>
    </row>
    <row r="296" spans="1:20" s="228" customFormat="1" ht="24.95" customHeight="1" x14ac:dyDescent="0.25">
      <c r="A296" s="229"/>
      <c r="B296" s="230"/>
      <c r="C296" s="231"/>
      <c r="D296" s="309" t="s">
        <v>651</v>
      </c>
      <c r="E296" s="216"/>
      <c r="F296" s="216"/>
      <c r="G296" s="216"/>
      <c r="H296" s="312"/>
      <c r="I296" s="232"/>
      <c r="J296" s="233"/>
      <c r="K296" s="234"/>
      <c r="L296" s="235"/>
      <c r="M296" s="236"/>
      <c r="N296" s="237"/>
      <c r="O296" s="238"/>
      <c r="P296" s="239"/>
      <c r="Q296" s="240"/>
      <c r="R296" s="241"/>
      <c r="S296" s="242"/>
      <c r="T296" s="237"/>
    </row>
    <row r="297" spans="1:20" s="228" customFormat="1" ht="24.95" customHeight="1" x14ac:dyDescent="0.25">
      <c r="A297" s="229"/>
      <c r="B297" s="230"/>
      <c r="C297" s="231"/>
      <c r="D297" s="309" t="s">
        <v>652</v>
      </c>
      <c r="E297" s="216"/>
      <c r="F297" s="216"/>
      <c r="G297" s="216"/>
      <c r="H297" s="312"/>
      <c r="I297" s="232"/>
      <c r="J297" s="233"/>
      <c r="K297" s="234"/>
      <c r="L297" s="235"/>
      <c r="M297" s="236"/>
      <c r="N297" s="237"/>
      <c r="O297" s="238"/>
      <c r="P297" s="239"/>
      <c r="Q297" s="240"/>
      <c r="R297" s="241"/>
      <c r="S297" s="242"/>
      <c r="T297" s="237"/>
    </row>
    <row r="298" spans="1:20" s="228" customFormat="1" ht="24.95" customHeight="1" x14ac:dyDescent="0.25">
      <c r="A298" s="229"/>
      <c r="B298" s="230"/>
      <c r="C298" s="231"/>
      <c r="D298" s="309" t="s">
        <v>653</v>
      </c>
      <c r="E298" s="216"/>
      <c r="F298" s="216"/>
      <c r="G298" s="216"/>
      <c r="H298" s="312"/>
      <c r="I298" s="232"/>
      <c r="J298" s="233"/>
      <c r="K298" s="234"/>
      <c r="L298" s="235"/>
      <c r="M298" s="236"/>
      <c r="N298" s="237"/>
      <c r="O298" s="238"/>
      <c r="P298" s="239"/>
      <c r="Q298" s="240"/>
      <c r="R298" s="241"/>
      <c r="S298" s="242"/>
      <c r="T298" s="237"/>
    </row>
    <row r="299" spans="1:20" s="228" customFormat="1" ht="24.95" customHeight="1" x14ac:dyDescent="0.25">
      <c r="A299" s="243"/>
      <c r="B299" s="244"/>
      <c r="C299" s="245"/>
      <c r="D299" s="309" t="s">
        <v>654</v>
      </c>
      <c r="E299" s="216"/>
      <c r="F299" s="216"/>
      <c r="G299" s="216"/>
      <c r="H299" s="312"/>
      <c r="I299" s="232"/>
      <c r="J299" s="246"/>
      <c r="K299" s="247"/>
      <c r="L299" s="248"/>
      <c r="M299" s="249"/>
      <c r="N299" s="250"/>
      <c r="O299" s="251"/>
      <c r="P299" s="252"/>
      <c r="Q299" s="253"/>
      <c r="R299" s="254"/>
      <c r="S299" s="255"/>
      <c r="T299" s="250"/>
    </row>
    <row r="300" spans="1:20" s="228" customFormat="1" ht="24.95" customHeight="1" x14ac:dyDescent="0.25">
      <c r="A300" s="213" t="s">
        <v>425</v>
      </c>
      <c r="B300" s="214"/>
      <c r="C300" s="215"/>
      <c r="D300" s="309" t="s">
        <v>644</v>
      </c>
      <c r="E300" s="216" t="s">
        <v>699</v>
      </c>
      <c r="F300" s="216" t="s">
        <v>646</v>
      </c>
      <c r="G300" s="216" t="s">
        <v>706</v>
      </c>
      <c r="H300" s="312" t="s">
        <v>884</v>
      </c>
      <c r="I300" s="217">
        <v>44832</v>
      </c>
      <c r="J300" s="218">
        <v>22886.63</v>
      </c>
      <c r="K300" s="219">
        <v>36</v>
      </c>
      <c r="L300" s="220">
        <f t="shared" ref="L300" si="54">DATE(YEAR(I300),MONTH(I300),1)</f>
        <v>44805</v>
      </c>
      <c r="M300" s="221">
        <f t="shared" ref="M300" si="55">EDATE(L300,K300)-1</f>
        <v>45900</v>
      </c>
      <c r="N300" s="222">
        <f t="shared" ref="N300" si="56">+J300/K300</f>
        <v>635.73972222222221</v>
      </c>
      <c r="O300" s="223" t="str">
        <f t="shared" ref="O300" si="57">IF($S$3&lt;L300,"N",IF($S$3&gt;M300,"T",DATEDIF(L300,$S$3,"m")))</f>
        <v>T</v>
      </c>
      <c r="P300" s="224">
        <f t="shared" ref="P300" si="58">IF(ISNUMBER(O300),N300,0)</f>
        <v>0</v>
      </c>
      <c r="Q300" s="225">
        <f t="shared" ref="Q300" si="59">IF(O300="t",K300*N300,IF(ISNUMBER(O300),O300*N300,0))</f>
        <v>22886.63</v>
      </c>
      <c r="R300" s="226">
        <f t="shared" ref="R300" si="60">+Q300+P300</f>
        <v>22886.63</v>
      </c>
      <c r="S300" s="227">
        <f t="shared" ref="S300" si="61">+J300-R300</f>
        <v>0</v>
      </c>
      <c r="T300" s="222">
        <f t="shared" ref="T300" si="62">IF(Q300=0,J300-P300-R300,J300-Q300-P300-S300)</f>
        <v>0</v>
      </c>
    </row>
    <row r="301" spans="1:20" s="228" customFormat="1" ht="24.95" customHeight="1" x14ac:dyDescent="0.25">
      <c r="A301" s="229"/>
      <c r="B301" s="230"/>
      <c r="C301" s="231"/>
      <c r="D301" s="309" t="s">
        <v>645</v>
      </c>
      <c r="E301" s="216"/>
      <c r="F301" s="216"/>
      <c r="G301" s="216"/>
      <c r="H301" s="312"/>
      <c r="I301" s="232"/>
      <c r="J301" s="233"/>
      <c r="K301" s="234"/>
      <c r="L301" s="235"/>
      <c r="M301" s="236"/>
      <c r="N301" s="237"/>
      <c r="O301" s="238"/>
      <c r="P301" s="239"/>
      <c r="Q301" s="240"/>
      <c r="R301" s="241"/>
      <c r="S301" s="242"/>
      <c r="T301" s="237"/>
    </row>
    <row r="302" spans="1:20" s="228" customFormat="1" ht="24.95" customHeight="1" x14ac:dyDescent="0.25">
      <c r="A302" s="229"/>
      <c r="B302" s="230"/>
      <c r="C302" s="231"/>
      <c r="D302" s="309" t="s">
        <v>646</v>
      </c>
      <c r="E302" s="216"/>
      <c r="F302" s="216"/>
      <c r="G302" s="216"/>
      <c r="H302" s="312"/>
      <c r="I302" s="232"/>
      <c r="J302" s="233"/>
      <c r="K302" s="234"/>
      <c r="L302" s="235"/>
      <c r="M302" s="236"/>
      <c r="N302" s="237"/>
      <c r="O302" s="238"/>
      <c r="P302" s="239"/>
      <c r="Q302" s="240"/>
      <c r="R302" s="241"/>
      <c r="S302" s="242"/>
      <c r="T302" s="237"/>
    </row>
    <row r="303" spans="1:20" s="228" customFormat="1" ht="24.95" customHeight="1" x14ac:dyDescent="0.25">
      <c r="A303" s="229"/>
      <c r="B303" s="230"/>
      <c r="C303" s="231"/>
      <c r="D303" s="309" t="s">
        <v>647</v>
      </c>
      <c r="E303" s="216"/>
      <c r="F303" s="216"/>
      <c r="G303" s="216"/>
      <c r="H303" s="312"/>
      <c r="I303" s="232"/>
      <c r="J303" s="233"/>
      <c r="K303" s="234"/>
      <c r="L303" s="235"/>
      <c r="M303" s="236"/>
      <c r="N303" s="237"/>
      <c r="O303" s="238"/>
      <c r="P303" s="239"/>
      <c r="Q303" s="240"/>
      <c r="R303" s="241"/>
      <c r="S303" s="242"/>
      <c r="T303" s="237"/>
    </row>
    <row r="304" spans="1:20" s="228" customFormat="1" ht="24.95" customHeight="1" x14ac:dyDescent="0.25">
      <c r="A304" s="229"/>
      <c r="B304" s="230"/>
      <c r="C304" s="231"/>
      <c r="D304" s="309" t="s">
        <v>648</v>
      </c>
      <c r="E304" s="216"/>
      <c r="F304" s="216"/>
      <c r="G304" s="216"/>
      <c r="H304" s="312"/>
      <c r="I304" s="232"/>
      <c r="J304" s="233"/>
      <c r="K304" s="234"/>
      <c r="L304" s="235"/>
      <c r="M304" s="236"/>
      <c r="N304" s="237"/>
      <c r="O304" s="238"/>
      <c r="P304" s="239"/>
      <c r="Q304" s="240"/>
      <c r="R304" s="241"/>
      <c r="S304" s="242"/>
      <c r="T304" s="237"/>
    </row>
    <row r="305" spans="1:20" s="228" customFormat="1" ht="24.95" customHeight="1" x14ac:dyDescent="0.25">
      <c r="A305" s="229"/>
      <c r="B305" s="230"/>
      <c r="C305" s="231"/>
      <c r="D305" s="309" t="s">
        <v>649</v>
      </c>
      <c r="E305" s="216"/>
      <c r="F305" s="216"/>
      <c r="G305" s="216"/>
      <c r="H305" s="312"/>
      <c r="I305" s="232"/>
      <c r="J305" s="233"/>
      <c r="K305" s="234"/>
      <c r="L305" s="235"/>
      <c r="M305" s="236"/>
      <c r="N305" s="237"/>
      <c r="O305" s="238"/>
      <c r="P305" s="239"/>
      <c r="Q305" s="240"/>
      <c r="R305" s="241"/>
      <c r="S305" s="242"/>
      <c r="T305" s="237"/>
    </row>
    <row r="306" spans="1:20" s="228" customFormat="1" ht="24.95" customHeight="1" x14ac:dyDescent="0.25">
      <c r="A306" s="229"/>
      <c r="B306" s="230"/>
      <c r="C306" s="231"/>
      <c r="D306" s="309" t="s">
        <v>650</v>
      </c>
      <c r="E306" s="216"/>
      <c r="F306" s="216"/>
      <c r="G306" s="216"/>
      <c r="H306" s="312"/>
      <c r="I306" s="232"/>
      <c r="J306" s="233"/>
      <c r="K306" s="234"/>
      <c r="L306" s="235"/>
      <c r="M306" s="236"/>
      <c r="N306" s="237"/>
      <c r="O306" s="238"/>
      <c r="P306" s="239"/>
      <c r="Q306" s="240"/>
      <c r="R306" s="241"/>
      <c r="S306" s="242"/>
      <c r="T306" s="237"/>
    </row>
    <row r="307" spans="1:20" s="228" customFormat="1" ht="24.95" customHeight="1" x14ac:dyDescent="0.25">
      <c r="A307" s="229"/>
      <c r="B307" s="230"/>
      <c r="C307" s="231"/>
      <c r="D307" s="309" t="s">
        <v>651</v>
      </c>
      <c r="E307" s="216"/>
      <c r="F307" s="216"/>
      <c r="G307" s="216"/>
      <c r="H307" s="312"/>
      <c r="I307" s="232"/>
      <c r="J307" s="233"/>
      <c r="K307" s="234"/>
      <c r="L307" s="235"/>
      <c r="M307" s="236"/>
      <c r="N307" s="237"/>
      <c r="O307" s="238"/>
      <c r="P307" s="239"/>
      <c r="Q307" s="240"/>
      <c r="R307" s="241"/>
      <c r="S307" s="242"/>
      <c r="T307" s="237"/>
    </row>
    <row r="308" spans="1:20" s="228" customFormat="1" ht="24.95" customHeight="1" x14ac:dyDescent="0.25">
      <c r="A308" s="229"/>
      <c r="B308" s="230"/>
      <c r="C308" s="231"/>
      <c r="D308" s="309" t="s">
        <v>652</v>
      </c>
      <c r="E308" s="216"/>
      <c r="F308" s="216"/>
      <c r="G308" s="216"/>
      <c r="H308" s="312"/>
      <c r="I308" s="232"/>
      <c r="J308" s="233"/>
      <c r="K308" s="234"/>
      <c r="L308" s="235"/>
      <c r="M308" s="236"/>
      <c r="N308" s="237"/>
      <c r="O308" s="238"/>
      <c r="P308" s="239"/>
      <c r="Q308" s="240"/>
      <c r="R308" s="241"/>
      <c r="S308" s="242"/>
      <c r="T308" s="237"/>
    </row>
    <row r="309" spans="1:20" s="228" customFormat="1" ht="24.95" customHeight="1" x14ac:dyDescent="0.25">
      <c r="A309" s="229"/>
      <c r="B309" s="230"/>
      <c r="C309" s="231"/>
      <c r="D309" s="309" t="s">
        <v>653</v>
      </c>
      <c r="E309" s="216"/>
      <c r="F309" s="216"/>
      <c r="G309" s="216"/>
      <c r="H309" s="312"/>
      <c r="I309" s="232"/>
      <c r="J309" s="233"/>
      <c r="K309" s="234"/>
      <c r="L309" s="235"/>
      <c r="M309" s="236"/>
      <c r="N309" s="237"/>
      <c r="O309" s="238"/>
      <c r="P309" s="239"/>
      <c r="Q309" s="240"/>
      <c r="R309" s="241"/>
      <c r="S309" s="242"/>
      <c r="T309" s="237"/>
    </row>
    <row r="310" spans="1:20" s="228" customFormat="1" ht="24.95" customHeight="1" x14ac:dyDescent="0.25">
      <c r="A310" s="243"/>
      <c r="B310" s="244"/>
      <c r="C310" s="245"/>
      <c r="D310" s="309" t="s">
        <v>654</v>
      </c>
      <c r="E310" s="216"/>
      <c r="F310" s="216"/>
      <c r="G310" s="216"/>
      <c r="H310" s="312"/>
      <c r="I310" s="232"/>
      <c r="J310" s="246"/>
      <c r="K310" s="247"/>
      <c r="L310" s="248"/>
      <c r="M310" s="249"/>
      <c r="N310" s="250"/>
      <c r="O310" s="251"/>
      <c r="P310" s="252"/>
      <c r="Q310" s="253"/>
      <c r="R310" s="254"/>
      <c r="S310" s="255"/>
      <c r="T310" s="250"/>
    </row>
    <row r="311" spans="1:20" s="228" customFormat="1" ht="24.95" customHeight="1" x14ac:dyDescent="0.25">
      <c r="A311" s="213" t="s">
        <v>426</v>
      </c>
      <c r="B311" s="214"/>
      <c r="C311" s="215"/>
      <c r="D311" s="309" t="s">
        <v>644</v>
      </c>
      <c r="E311" s="216" t="s">
        <v>699</v>
      </c>
      <c r="F311" s="216" t="s">
        <v>646</v>
      </c>
      <c r="G311" s="216" t="s">
        <v>706</v>
      </c>
      <c r="H311" s="312" t="s">
        <v>884</v>
      </c>
      <c r="I311" s="217">
        <v>44832</v>
      </c>
      <c r="J311" s="218">
        <v>22886.63</v>
      </c>
      <c r="K311" s="219">
        <v>36</v>
      </c>
      <c r="L311" s="220">
        <f t="shared" ref="L311" si="63">DATE(YEAR(I311),MONTH(I311),1)</f>
        <v>44805</v>
      </c>
      <c r="M311" s="221">
        <f t="shared" ref="M311" si="64">EDATE(L311,K311)-1</f>
        <v>45900</v>
      </c>
      <c r="N311" s="222">
        <f t="shared" ref="N311" si="65">+J311/K311</f>
        <v>635.73972222222221</v>
      </c>
      <c r="O311" s="223" t="str">
        <f t="shared" ref="O311" si="66">IF($S$3&lt;L311,"N",IF($S$3&gt;M311,"T",DATEDIF(L311,$S$3,"m")))</f>
        <v>T</v>
      </c>
      <c r="P311" s="224">
        <f t="shared" ref="P311" si="67">IF(ISNUMBER(O311),N311,0)</f>
        <v>0</v>
      </c>
      <c r="Q311" s="225">
        <f t="shared" ref="Q311" si="68">IF(O311="t",K311*N311,IF(ISNUMBER(O311),O311*N311,0))</f>
        <v>22886.63</v>
      </c>
      <c r="R311" s="226">
        <f t="shared" ref="R311" si="69">+Q311+P311</f>
        <v>22886.63</v>
      </c>
      <c r="S311" s="227">
        <f t="shared" ref="S311" si="70">+J311-R311</f>
        <v>0</v>
      </c>
      <c r="T311" s="222">
        <f t="shared" ref="T311" si="71">IF(Q311=0,J311-P311-R311,J311-Q311-P311-S311)</f>
        <v>0</v>
      </c>
    </row>
    <row r="312" spans="1:20" s="228" customFormat="1" ht="24.95" customHeight="1" x14ac:dyDescent="0.25">
      <c r="A312" s="229"/>
      <c r="B312" s="230"/>
      <c r="C312" s="231"/>
      <c r="D312" s="309" t="s">
        <v>645</v>
      </c>
      <c r="E312" s="216"/>
      <c r="F312" s="216"/>
      <c r="G312" s="216"/>
      <c r="H312" s="312"/>
      <c r="I312" s="232"/>
      <c r="J312" s="233"/>
      <c r="K312" s="234"/>
      <c r="L312" s="235"/>
      <c r="M312" s="236"/>
      <c r="N312" s="237"/>
      <c r="O312" s="238"/>
      <c r="P312" s="239"/>
      <c r="Q312" s="240"/>
      <c r="R312" s="241"/>
      <c r="S312" s="242"/>
      <c r="T312" s="237"/>
    </row>
    <row r="313" spans="1:20" s="228" customFormat="1" ht="24.95" customHeight="1" x14ac:dyDescent="0.25">
      <c r="A313" s="229"/>
      <c r="B313" s="230"/>
      <c r="C313" s="231"/>
      <c r="D313" s="309" t="s">
        <v>646</v>
      </c>
      <c r="E313" s="216"/>
      <c r="F313" s="216"/>
      <c r="G313" s="216"/>
      <c r="H313" s="312"/>
      <c r="I313" s="232"/>
      <c r="J313" s="233"/>
      <c r="K313" s="234"/>
      <c r="L313" s="235"/>
      <c r="M313" s="236"/>
      <c r="N313" s="237"/>
      <c r="O313" s="238"/>
      <c r="P313" s="239"/>
      <c r="Q313" s="240"/>
      <c r="R313" s="241"/>
      <c r="S313" s="242"/>
      <c r="T313" s="237"/>
    </row>
    <row r="314" spans="1:20" s="228" customFormat="1" ht="24.95" customHeight="1" x14ac:dyDescent="0.25">
      <c r="A314" s="229"/>
      <c r="B314" s="230"/>
      <c r="C314" s="231"/>
      <c r="D314" s="309" t="s">
        <v>647</v>
      </c>
      <c r="E314" s="216"/>
      <c r="F314" s="216"/>
      <c r="G314" s="216"/>
      <c r="H314" s="312"/>
      <c r="I314" s="232"/>
      <c r="J314" s="233"/>
      <c r="K314" s="234"/>
      <c r="L314" s="235"/>
      <c r="M314" s="236"/>
      <c r="N314" s="237"/>
      <c r="O314" s="238"/>
      <c r="P314" s="239"/>
      <c r="Q314" s="240"/>
      <c r="R314" s="241"/>
      <c r="S314" s="242"/>
      <c r="T314" s="237"/>
    </row>
    <row r="315" spans="1:20" s="228" customFormat="1" ht="24.95" customHeight="1" x14ac:dyDescent="0.25">
      <c r="A315" s="229"/>
      <c r="B315" s="230"/>
      <c r="C315" s="231"/>
      <c r="D315" s="309" t="s">
        <v>648</v>
      </c>
      <c r="E315" s="216"/>
      <c r="F315" s="216"/>
      <c r="G315" s="216"/>
      <c r="H315" s="312"/>
      <c r="I315" s="232"/>
      <c r="J315" s="233"/>
      <c r="K315" s="234"/>
      <c r="L315" s="235"/>
      <c r="M315" s="236"/>
      <c r="N315" s="237"/>
      <c r="O315" s="238"/>
      <c r="P315" s="239"/>
      <c r="Q315" s="240"/>
      <c r="R315" s="241"/>
      <c r="S315" s="242"/>
      <c r="T315" s="237"/>
    </row>
    <row r="316" spans="1:20" s="228" customFormat="1" ht="24.95" customHeight="1" x14ac:dyDescent="0.25">
      <c r="A316" s="229"/>
      <c r="B316" s="230"/>
      <c r="C316" s="231"/>
      <c r="D316" s="309" t="s">
        <v>649</v>
      </c>
      <c r="E316" s="216"/>
      <c r="F316" s="216"/>
      <c r="G316" s="216"/>
      <c r="H316" s="312"/>
      <c r="I316" s="232"/>
      <c r="J316" s="233"/>
      <c r="K316" s="234"/>
      <c r="L316" s="235"/>
      <c r="M316" s="236"/>
      <c r="N316" s="237"/>
      <c r="O316" s="238"/>
      <c r="P316" s="239"/>
      <c r="Q316" s="240"/>
      <c r="R316" s="241"/>
      <c r="S316" s="242"/>
      <c r="T316" s="237"/>
    </row>
    <row r="317" spans="1:20" s="228" customFormat="1" ht="24.95" customHeight="1" x14ac:dyDescent="0.25">
      <c r="A317" s="229"/>
      <c r="B317" s="230"/>
      <c r="C317" s="231"/>
      <c r="D317" s="309" t="s">
        <v>650</v>
      </c>
      <c r="E317" s="216"/>
      <c r="F317" s="216"/>
      <c r="G317" s="216"/>
      <c r="H317" s="312"/>
      <c r="I317" s="232"/>
      <c r="J317" s="233"/>
      <c r="K317" s="234"/>
      <c r="L317" s="235"/>
      <c r="M317" s="236"/>
      <c r="N317" s="237"/>
      <c r="O317" s="238"/>
      <c r="P317" s="239"/>
      <c r="Q317" s="240"/>
      <c r="R317" s="241"/>
      <c r="S317" s="242"/>
      <c r="T317" s="237"/>
    </row>
    <row r="318" spans="1:20" s="228" customFormat="1" ht="24.95" customHeight="1" x14ac:dyDescent="0.25">
      <c r="A318" s="229"/>
      <c r="B318" s="230"/>
      <c r="C318" s="231"/>
      <c r="D318" s="309" t="s">
        <v>651</v>
      </c>
      <c r="E318" s="216"/>
      <c r="F318" s="216"/>
      <c r="G318" s="216"/>
      <c r="H318" s="312"/>
      <c r="I318" s="232"/>
      <c r="J318" s="233"/>
      <c r="K318" s="234"/>
      <c r="L318" s="235"/>
      <c r="M318" s="236"/>
      <c r="N318" s="237"/>
      <c r="O318" s="238"/>
      <c r="P318" s="239"/>
      <c r="Q318" s="240"/>
      <c r="R318" s="241"/>
      <c r="S318" s="242"/>
      <c r="T318" s="237"/>
    </row>
    <row r="319" spans="1:20" s="228" customFormat="1" ht="24.95" customHeight="1" x14ac:dyDescent="0.25">
      <c r="A319" s="229"/>
      <c r="B319" s="230"/>
      <c r="C319" s="231"/>
      <c r="D319" s="309" t="s">
        <v>652</v>
      </c>
      <c r="E319" s="216"/>
      <c r="F319" s="216"/>
      <c r="G319" s="216"/>
      <c r="H319" s="312"/>
      <c r="I319" s="232"/>
      <c r="J319" s="233"/>
      <c r="K319" s="234"/>
      <c r="L319" s="235"/>
      <c r="M319" s="236"/>
      <c r="N319" s="237"/>
      <c r="O319" s="238"/>
      <c r="P319" s="239"/>
      <c r="Q319" s="240"/>
      <c r="R319" s="241"/>
      <c r="S319" s="242"/>
      <c r="T319" s="237"/>
    </row>
    <row r="320" spans="1:20" s="228" customFormat="1" ht="24.95" customHeight="1" x14ac:dyDescent="0.25">
      <c r="A320" s="229"/>
      <c r="B320" s="230"/>
      <c r="C320" s="231"/>
      <c r="D320" s="309" t="s">
        <v>653</v>
      </c>
      <c r="E320" s="216"/>
      <c r="F320" s="216"/>
      <c r="G320" s="216"/>
      <c r="H320" s="312"/>
      <c r="I320" s="232"/>
      <c r="J320" s="233"/>
      <c r="K320" s="234"/>
      <c r="L320" s="235"/>
      <c r="M320" s="236"/>
      <c r="N320" s="237"/>
      <c r="O320" s="238"/>
      <c r="P320" s="239"/>
      <c r="Q320" s="240"/>
      <c r="R320" s="241"/>
      <c r="S320" s="242"/>
      <c r="T320" s="237"/>
    </row>
    <row r="321" spans="1:20" s="228" customFormat="1" ht="24.95" customHeight="1" x14ac:dyDescent="0.25">
      <c r="A321" s="243"/>
      <c r="B321" s="244"/>
      <c r="C321" s="245"/>
      <c r="D321" s="309" t="s">
        <v>654</v>
      </c>
      <c r="E321" s="216"/>
      <c r="F321" s="216"/>
      <c r="G321" s="216"/>
      <c r="H321" s="312"/>
      <c r="I321" s="232"/>
      <c r="J321" s="246"/>
      <c r="K321" s="247"/>
      <c r="L321" s="248"/>
      <c r="M321" s="249"/>
      <c r="N321" s="250"/>
      <c r="O321" s="251"/>
      <c r="P321" s="252"/>
      <c r="Q321" s="253"/>
      <c r="R321" s="254"/>
      <c r="S321" s="255"/>
      <c r="T321" s="250"/>
    </row>
    <row r="322" spans="1:20" s="228" customFormat="1" ht="24.95" customHeight="1" x14ac:dyDescent="0.25">
      <c r="A322" s="213" t="s">
        <v>427</v>
      </c>
      <c r="B322" s="214"/>
      <c r="C322" s="215"/>
      <c r="D322" s="309" t="s">
        <v>644</v>
      </c>
      <c r="E322" s="216" t="s">
        <v>699</v>
      </c>
      <c r="F322" s="216" t="s">
        <v>646</v>
      </c>
      <c r="G322" s="216" t="s">
        <v>706</v>
      </c>
      <c r="H322" s="312" t="s">
        <v>884</v>
      </c>
      <c r="I322" s="217">
        <v>44832</v>
      </c>
      <c r="J322" s="218">
        <v>22886.63</v>
      </c>
      <c r="K322" s="219">
        <v>36</v>
      </c>
      <c r="L322" s="220">
        <f t="shared" ref="L322" si="72">DATE(YEAR(I322),MONTH(I322),1)</f>
        <v>44805</v>
      </c>
      <c r="M322" s="221">
        <f t="shared" ref="M322" si="73">EDATE(L322,K322)-1</f>
        <v>45900</v>
      </c>
      <c r="N322" s="222">
        <f t="shared" ref="N322" si="74">+J322/K322</f>
        <v>635.73972222222221</v>
      </c>
      <c r="O322" s="223" t="str">
        <f t="shared" ref="O322" si="75">IF($S$3&lt;L322,"N",IF($S$3&gt;M322,"T",DATEDIF(L322,$S$3,"m")))</f>
        <v>T</v>
      </c>
      <c r="P322" s="224">
        <f t="shared" ref="P322" si="76">IF(ISNUMBER(O322),N322,0)</f>
        <v>0</v>
      </c>
      <c r="Q322" s="225">
        <f t="shared" ref="Q322" si="77">IF(O322="t",K322*N322,IF(ISNUMBER(O322),O322*N322,0))</f>
        <v>22886.63</v>
      </c>
      <c r="R322" s="226">
        <f t="shared" ref="R322" si="78">+Q322+P322</f>
        <v>22886.63</v>
      </c>
      <c r="S322" s="227">
        <f t="shared" ref="S322" si="79">+J322-R322</f>
        <v>0</v>
      </c>
      <c r="T322" s="222">
        <f t="shared" ref="T322" si="80">IF(Q322=0,J322-P322-R322,J322-Q322-P322-S322)</f>
        <v>0</v>
      </c>
    </row>
    <row r="323" spans="1:20" s="228" customFormat="1" ht="24.95" customHeight="1" x14ac:dyDescent="0.25">
      <c r="A323" s="229"/>
      <c r="B323" s="230"/>
      <c r="C323" s="231"/>
      <c r="D323" s="309" t="s">
        <v>645</v>
      </c>
      <c r="E323" s="216"/>
      <c r="F323" s="216"/>
      <c r="G323" s="216"/>
      <c r="H323" s="312"/>
      <c r="I323" s="232"/>
      <c r="J323" s="233"/>
      <c r="K323" s="234"/>
      <c r="L323" s="235"/>
      <c r="M323" s="236"/>
      <c r="N323" s="237"/>
      <c r="O323" s="238"/>
      <c r="P323" s="239"/>
      <c r="Q323" s="240"/>
      <c r="R323" s="241"/>
      <c r="S323" s="242"/>
      <c r="T323" s="237"/>
    </row>
    <row r="324" spans="1:20" s="228" customFormat="1" ht="24.95" customHeight="1" x14ac:dyDescent="0.25">
      <c r="A324" s="229"/>
      <c r="B324" s="230"/>
      <c r="C324" s="231"/>
      <c r="D324" s="309" t="s">
        <v>646</v>
      </c>
      <c r="E324" s="216"/>
      <c r="F324" s="216"/>
      <c r="G324" s="216"/>
      <c r="H324" s="312"/>
      <c r="I324" s="232"/>
      <c r="J324" s="233"/>
      <c r="K324" s="234"/>
      <c r="L324" s="235"/>
      <c r="M324" s="236"/>
      <c r="N324" s="237"/>
      <c r="O324" s="238"/>
      <c r="P324" s="239"/>
      <c r="Q324" s="240"/>
      <c r="R324" s="241"/>
      <c r="S324" s="242"/>
      <c r="T324" s="237"/>
    </row>
    <row r="325" spans="1:20" s="228" customFormat="1" ht="24.95" customHeight="1" x14ac:dyDescent="0.25">
      <c r="A325" s="229"/>
      <c r="B325" s="230"/>
      <c r="C325" s="231"/>
      <c r="D325" s="309" t="s">
        <v>647</v>
      </c>
      <c r="E325" s="216"/>
      <c r="F325" s="216"/>
      <c r="G325" s="216"/>
      <c r="H325" s="312"/>
      <c r="I325" s="232"/>
      <c r="J325" s="233"/>
      <c r="K325" s="234"/>
      <c r="L325" s="235"/>
      <c r="M325" s="236"/>
      <c r="N325" s="237"/>
      <c r="O325" s="238"/>
      <c r="P325" s="239"/>
      <c r="Q325" s="240"/>
      <c r="R325" s="241"/>
      <c r="S325" s="242"/>
      <c r="T325" s="237"/>
    </row>
    <row r="326" spans="1:20" s="228" customFormat="1" ht="24.95" customHeight="1" x14ac:dyDescent="0.25">
      <c r="A326" s="229"/>
      <c r="B326" s="230"/>
      <c r="C326" s="231"/>
      <c r="D326" s="309" t="s">
        <v>648</v>
      </c>
      <c r="E326" s="216"/>
      <c r="F326" s="216"/>
      <c r="G326" s="216"/>
      <c r="H326" s="312"/>
      <c r="I326" s="232"/>
      <c r="J326" s="233"/>
      <c r="K326" s="234"/>
      <c r="L326" s="235"/>
      <c r="M326" s="236"/>
      <c r="N326" s="237"/>
      <c r="O326" s="238"/>
      <c r="P326" s="239"/>
      <c r="Q326" s="240"/>
      <c r="R326" s="241"/>
      <c r="S326" s="242"/>
      <c r="T326" s="237"/>
    </row>
    <row r="327" spans="1:20" s="228" customFormat="1" ht="24.95" customHeight="1" x14ac:dyDescent="0.25">
      <c r="A327" s="229"/>
      <c r="B327" s="230"/>
      <c r="C327" s="231"/>
      <c r="D327" s="309" t="s">
        <v>649</v>
      </c>
      <c r="E327" s="216"/>
      <c r="F327" s="216"/>
      <c r="G327" s="216"/>
      <c r="H327" s="312"/>
      <c r="I327" s="232"/>
      <c r="J327" s="233"/>
      <c r="K327" s="234"/>
      <c r="L327" s="235"/>
      <c r="M327" s="236"/>
      <c r="N327" s="237"/>
      <c r="O327" s="238"/>
      <c r="P327" s="239"/>
      <c r="Q327" s="240"/>
      <c r="R327" s="241"/>
      <c r="S327" s="242"/>
      <c r="T327" s="237"/>
    </row>
    <row r="328" spans="1:20" s="228" customFormat="1" ht="24.95" customHeight="1" x14ac:dyDescent="0.25">
      <c r="A328" s="229"/>
      <c r="B328" s="230"/>
      <c r="C328" s="231"/>
      <c r="D328" s="309" t="s">
        <v>650</v>
      </c>
      <c r="E328" s="216"/>
      <c r="F328" s="216"/>
      <c r="G328" s="216"/>
      <c r="H328" s="312"/>
      <c r="I328" s="232"/>
      <c r="J328" s="233"/>
      <c r="K328" s="234"/>
      <c r="L328" s="235"/>
      <c r="M328" s="236"/>
      <c r="N328" s="237"/>
      <c r="O328" s="238"/>
      <c r="P328" s="239"/>
      <c r="Q328" s="240"/>
      <c r="R328" s="241"/>
      <c r="S328" s="242"/>
      <c r="T328" s="237"/>
    </row>
    <row r="329" spans="1:20" s="228" customFormat="1" ht="24.95" customHeight="1" x14ac:dyDescent="0.25">
      <c r="A329" s="229"/>
      <c r="B329" s="230"/>
      <c r="C329" s="231"/>
      <c r="D329" s="309" t="s">
        <v>651</v>
      </c>
      <c r="E329" s="216"/>
      <c r="F329" s="216"/>
      <c r="G329" s="216"/>
      <c r="H329" s="312"/>
      <c r="I329" s="232"/>
      <c r="J329" s="233"/>
      <c r="K329" s="234"/>
      <c r="L329" s="235"/>
      <c r="M329" s="236"/>
      <c r="N329" s="237"/>
      <c r="O329" s="238"/>
      <c r="P329" s="239"/>
      <c r="Q329" s="240"/>
      <c r="R329" s="241"/>
      <c r="S329" s="242"/>
      <c r="T329" s="237"/>
    </row>
    <row r="330" spans="1:20" s="228" customFormat="1" ht="24.95" customHeight="1" x14ac:dyDescent="0.25">
      <c r="A330" s="229"/>
      <c r="B330" s="230"/>
      <c r="C330" s="231"/>
      <c r="D330" s="309" t="s">
        <v>652</v>
      </c>
      <c r="E330" s="216"/>
      <c r="F330" s="216"/>
      <c r="G330" s="216"/>
      <c r="H330" s="312"/>
      <c r="I330" s="232"/>
      <c r="J330" s="233"/>
      <c r="K330" s="234"/>
      <c r="L330" s="235"/>
      <c r="M330" s="236"/>
      <c r="N330" s="237"/>
      <c r="O330" s="238"/>
      <c r="P330" s="239"/>
      <c r="Q330" s="240"/>
      <c r="R330" s="241"/>
      <c r="S330" s="242"/>
      <c r="T330" s="237"/>
    </row>
    <row r="331" spans="1:20" s="228" customFormat="1" ht="24.95" customHeight="1" x14ac:dyDescent="0.25">
      <c r="A331" s="229"/>
      <c r="B331" s="230"/>
      <c r="C331" s="231"/>
      <c r="D331" s="309" t="s">
        <v>653</v>
      </c>
      <c r="E331" s="216"/>
      <c r="F331" s="216"/>
      <c r="G331" s="216"/>
      <c r="H331" s="312"/>
      <c r="I331" s="232"/>
      <c r="J331" s="233"/>
      <c r="K331" s="234"/>
      <c r="L331" s="235"/>
      <c r="M331" s="236"/>
      <c r="N331" s="237"/>
      <c r="O331" s="238"/>
      <c r="P331" s="239"/>
      <c r="Q331" s="240"/>
      <c r="R331" s="241"/>
      <c r="S331" s="242"/>
      <c r="T331" s="237"/>
    </row>
    <row r="332" spans="1:20" s="228" customFormat="1" ht="24.95" customHeight="1" x14ac:dyDescent="0.25">
      <c r="A332" s="243"/>
      <c r="B332" s="244"/>
      <c r="C332" s="245"/>
      <c r="D332" s="309" t="s">
        <v>654</v>
      </c>
      <c r="E332" s="216"/>
      <c r="F332" s="216"/>
      <c r="G332" s="216"/>
      <c r="H332" s="312"/>
      <c r="I332" s="232"/>
      <c r="J332" s="246"/>
      <c r="K332" s="247"/>
      <c r="L332" s="248"/>
      <c r="M332" s="249"/>
      <c r="N332" s="250"/>
      <c r="O332" s="251"/>
      <c r="P332" s="252"/>
      <c r="Q332" s="253"/>
      <c r="R332" s="254"/>
      <c r="S332" s="255"/>
      <c r="T332" s="250"/>
    </row>
    <row r="333" spans="1:20" s="228" customFormat="1" ht="24.95" customHeight="1" x14ac:dyDescent="0.25">
      <c r="A333" s="213" t="s">
        <v>428</v>
      </c>
      <c r="B333" s="214"/>
      <c r="C333" s="215"/>
      <c r="D333" s="309" t="s">
        <v>644</v>
      </c>
      <c r="E333" s="216" t="s">
        <v>699</v>
      </c>
      <c r="F333" s="216" t="s">
        <v>646</v>
      </c>
      <c r="G333" s="216" t="s">
        <v>706</v>
      </c>
      <c r="H333" s="312" t="s">
        <v>884</v>
      </c>
      <c r="I333" s="217">
        <v>44832</v>
      </c>
      <c r="J333" s="218">
        <v>22886.63</v>
      </c>
      <c r="K333" s="219">
        <v>36</v>
      </c>
      <c r="L333" s="220">
        <f t="shared" ref="L333" si="81">DATE(YEAR(I333),MONTH(I333),1)</f>
        <v>44805</v>
      </c>
      <c r="M333" s="221">
        <f t="shared" ref="M333" si="82">EDATE(L333,K333)-1</f>
        <v>45900</v>
      </c>
      <c r="N333" s="222">
        <f t="shared" ref="N333" si="83">+J333/K333</f>
        <v>635.73972222222221</v>
      </c>
      <c r="O333" s="223" t="str">
        <f t="shared" ref="O333" si="84">IF($S$3&lt;L333,"N",IF($S$3&gt;M333,"T",DATEDIF(L333,$S$3,"m")))</f>
        <v>T</v>
      </c>
      <c r="P333" s="224">
        <f t="shared" ref="P333" si="85">IF(ISNUMBER(O333),N333,0)</f>
        <v>0</v>
      </c>
      <c r="Q333" s="225">
        <f t="shared" ref="Q333" si="86">IF(O333="t",K333*N333,IF(ISNUMBER(O333),O333*N333,0))</f>
        <v>22886.63</v>
      </c>
      <c r="R333" s="226">
        <f t="shared" ref="R333" si="87">+Q333+P333</f>
        <v>22886.63</v>
      </c>
      <c r="S333" s="227">
        <f t="shared" ref="S333" si="88">+J333-R333</f>
        <v>0</v>
      </c>
      <c r="T333" s="222">
        <f t="shared" ref="T333" si="89">IF(Q333=0,J333-P333-R333,J333-Q333-P333-S333)</f>
        <v>0</v>
      </c>
    </row>
    <row r="334" spans="1:20" s="228" customFormat="1" ht="24.95" customHeight="1" x14ac:dyDescent="0.25">
      <c r="A334" s="229"/>
      <c r="B334" s="230"/>
      <c r="C334" s="231"/>
      <c r="D334" s="309" t="s">
        <v>645</v>
      </c>
      <c r="E334" s="216"/>
      <c r="F334" s="216"/>
      <c r="G334" s="216"/>
      <c r="H334" s="312"/>
      <c r="I334" s="232"/>
      <c r="J334" s="233"/>
      <c r="K334" s="234"/>
      <c r="L334" s="235"/>
      <c r="M334" s="236"/>
      <c r="N334" s="237"/>
      <c r="O334" s="238"/>
      <c r="P334" s="239"/>
      <c r="Q334" s="240"/>
      <c r="R334" s="241"/>
      <c r="S334" s="242"/>
      <c r="T334" s="237"/>
    </row>
    <row r="335" spans="1:20" s="228" customFormat="1" ht="24.95" customHeight="1" x14ac:dyDescent="0.25">
      <c r="A335" s="229"/>
      <c r="B335" s="230"/>
      <c r="C335" s="231"/>
      <c r="D335" s="309" t="s">
        <v>646</v>
      </c>
      <c r="E335" s="216"/>
      <c r="F335" s="216"/>
      <c r="G335" s="216"/>
      <c r="H335" s="312"/>
      <c r="I335" s="232"/>
      <c r="J335" s="233"/>
      <c r="K335" s="234"/>
      <c r="L335" s="235"/>
      <c r="M335" s="236"/>
      <c r="N335" s="237"/>
      <c r="O335" s="238"/>
      <c r="P335" s="239"/>
      <c r="Q335" s="240"/>
      <c r="R335" s="241"/>
      <c r="S335" s="242"/>
      <c r="T335" s="237"/>
    </row>
    <row r="336" spans="1:20" s="228" customFormat="1" ht="24.95" customHeight="1" x14ac:dyDescent="0.25">
      <c r="A336" s="229"/>
      <c r="B336" s="230"/>
      <c r="C336" s="231"/>
      <c r="D336" s="309" t="s">
        <v>647</v>
      </c>
      <c r="E336" s="216"/>
      <c r="F336" s="216"/>
      <c r="G336" s="216"/>
      <c r="H336" s="312"/>
      <c r="I336" s="232"/>
      <c r="J336" s="233"/>
      <c r="K336" s="234"/>
      <c r="L336" s="235"/>
      <c r="M336" s="236"/>
      <c r="N336" s="237"/>
      <c r="O336" s="238"/>
      <c r="P336" s="239"/>
      <c r="Q336" s="240"/>
      <c r="R336" s="241"/>
      <c r="S336" s="242"/>
      <c r="T336" s="237"/>
    </row>
    <row r="337" spans="1:20" s="228" customFormat="1" ht="24.95" customHeight="1" x14ac:dyDescent="0.25">
      <c r="A337" s="229"/>
      <c r="B337" s="230"/>
      <c r="C337" s="231"/>
      <c r="D337" s="309" t="s">
        <v>648</v>
      </c>
      <c r="E337" s="216"/>
      <c r="F337" s="216"/>
      <c r="G337" s="216"/>
      <c r="H337" s="312"/>
      <c r="I337" s="232"/>
      <c r="J337" s="233"/>
      <c r="K337" s="234"/>
      <c r="L337" s="235"/>
      <c r="M337" s="236"/>
      <c r="N337" s="237"/>
      <c r="O337" s="238"/>
      <c r="P337" s="239"/>
      <c r="Q337" s="240"/>
      <c r="R337" s="241"/>
      <c r="S337" s="242"/>
      <c r="T337" s="237"/>
    </row>
    <row r="338" spans="1:20" s="228" customFormat="1" ht="24.95" customHeight="1" x14ac:dyDescent="0.25">
      <c r="A338" s="229"/>
      <c r="B338" s="230"/>
      <c r="C338" s="231"/>
      <c r="D338" s="309" t="s">
        <v>649</v>
      </c>
      <c r="E338" s="216"/>
      <c r="F338" s="216"/>
      <c r="G338" s="216"/>
      <c r="H338" s="312"/>
      <c r="I338" s="232"/>
      <c r="J338" s="233"/>
      <c r="K338" s="234"/>
      <c r="L338" s="235"/>
      <c r="M338" s="236"/>
      <c r="N338" s="237"/>
      <c r="O338" s="238"/>
      <c r="P338" s="239"/>
      <c r="Q338" s="240"/>
      <c r="R338" s="241"/>
      <c r="S338" s="242"/>
      <c r="T338" s="237"/>
    </row>
    <row r="339" spans="1:20" s="228" customFormat="1" ht="24.95" customHeight="1" x14ac:dyDescent="0.25">
      <c r="A339" s="229"/>
      <c r="B339" s="230"/>
      <c r="C339" s="231"/>
      <c r="D339" s="309" t="s">
        <v>650</v>
      </c>
      <c r="E339" s="216"/>
      <c r="F339" s="216"/>
      <c r="G339" s="216"/>
      <c r="H339" s="312"/>
      <c r="I339" s="232"/>
      <c r="J339" s="233"/>
      <c r="K339" s="234"/>
      <c r="L339" s="235"/>
      <c r="M339" s="236"/>
      <c r="N339" s="237"/>
      <c r="O339" s="238"/>
      <c r="P339" s="239"/>
      <c r="Q339" s="240"/>
      <c r="R339" s="241"/>
      <c r="S339" s="242"/>
      <c r="T339" s="237"/>
    </row>
    <row r="340" spans="1:20" s="228" customFormat="1" ht="24.95" customHeight="1" x14ac:dyDescent="0.25">
      <c r="A340" s="229"/>
      <c r="B340" s="230"/>
      <c r="C340" s="231"/>
      <c r="D340" s="309" t="s">
        <v>651</v>
      </c>
      <c r="E340" s="216"/>
      <c r="F340" s="216"/>
      <c r="G340" s="216"/>
      <c r="H340" s="312"/>
      <c r="I340" s="232"/>
      <c r="J340" s="233"/>
      <c r="K340" s="234"/>
      <c r="L340" s="235"/>
      <c r="M340" s="236"/>
      <c r="N340" s="237"/>
      <c r="O340" s="238"/>
      <c r="P340" s="239"/>
      <c r="Q340" s="240"/>
      <c r="R340" s="241"/>
      <c r="S340" s="242"/>
      <c r="T340" s="237"/>
    </row>
    <row r="341" spans="1:20" s="228" customFormat="1" ht="24.95" customHeight="1" x14ac:dyDescent="0.25">
      <c r="A341" s="229"/>
      <c r="B341" s="230"/>
      <c r="C341" s="231"/>
      <c r="D341" s="309" t="s">
        <v>652</v>
      </c>
      <c r="E341" s="216"/>
      <c r="F341" s="216"/>
      <c r="G341" s="216"/>
      <c r="H341" s="312"/>
      <c r="I341" s="232"/>
      <c r="J341" s="233"/>
      <c r="K341" s="234"/>
      <c r="L341" s="235"/>
      <c r="M341" s="236"/>
      <c r="N341" s="237"/>
      <c r="O341" s="238"/>
      <c r="P341" s="239"/>
      <c r="Q341" s="240"/>
      <c r="R341" s="241"/>
      <c r="S341" s="242"/>
      <c r="T341" s="237"/>
    </row>
    <row r="342" spans="1:20" s="228" customFormat="1" ht="24.95" customHeight="1" x14ac:dyDescent="0.25">
      <c r="A342" s="229"/>
      <c r="B342" s="230"/>
      <c r="C342" s="231"/>
      <c r="D342" s="309" t="s">
        <v>653</v>
      </c>
      <c r="E342" s="216"/>
      <c r="F342" s="216"/>
      <c r="G342" s="216"/>
      <c r="H342" s="312"/>
      <c r="I342" s="232"/>
      <c r="J342" s="233"/>
      <c r="K342" s="234"/>
      <c r="L342" s="235"/>
      <c r="M342" s="236"/>
      <c r="N342" s="237"/>
      <c r="O342" s="238"/>
      <c r="P342" s="239"/>
      <c r="Q342" s="240"/>
      <c r="R342" s="241"/>
      <c r="S342" s="242"/>
      <c r="T342" s="237"/>
    </row>
    <row r="343" spans="1:20" s="228" customFormat="1" ht="24.95" customHeight="1" x14ac:dyDescent="0.25">
      <c r="A343" s="243"/>
      <c r="B343" s="244"/>
      <c r="C343" s="245"/>
      <c r="D343" s="309" t="s">
        <v>654</v>
      </c>
      <c r="E343" s="216"/>
      <c r="F343" s="216"/>
      <c r="G343" s="216"/>
      <c r="H343" s="312"/>
      <c r="I343" s="232"/>
      <c r="J343" s="246"/>
      <c r="K343" s="247"/>
      <c r="L343" s="248"/>
      <c r="M343" s="249"/>
      <c r="N343" s="250"/>
      <c r="O343" s="251"/>
      <c r="P343" s="252"/>
      <c r="Q343" s="253"/>
      <c r="R343" s="254"/>
      <c r="S343" s="255"/>
      <c r="T343" s="250"/>
    </row>
    <row r="344" spans="1:20" s="228" customFormat="1" ht="24.95" customHeight="1" x14ac:dyDescent="0.25">
      <c r="A344" s="213" t="s">
        <v>429</v>
      </c>
      <c r="B344" s="214"/>
      <c r="C344" s="215"/>
      <c r="D344" s="309" t="s">
        <v>644</v>
      </c>
      <c r="E344" s="216" t="s">
        <v>699</v>
      </c>
      <c r="F344" s="216" t="s">
        <v>646</v>
      </c>
      <c r="G344" s="216" t="s">
        <v>706</v>
      </c>
      <c r="H344" s="312" t="s">
        <v>884</v>
      </c>
      <c r="I344" s="217">
        <v>44832</v>
      </c>
      <c r="J344" s="218">
        <v>22886.63</v>
      </c>
      <c r="K344" s="219">
        <v>36</v>
      </c>
      <c r="L344" s="220">
        <f t="shared" ref="L344" si="90">DATE(YEAR(I344),MONTH(I344),1)</f>
        <v>44805</v>
      </c>
      <c r="M344" s="221">
        <f t="shared" ref="M344" si="91">EDATE(L344,K344)-1</f>
        <v>45900</v>
      </c>
      <c r="N344" s="222">
        <f t="shared" ref="N344" si="92">+J344/K344</f>
        <v>635.73972222222221</v>
      </c>
      <c r="O344" s="223" t="str">
        <f t="shared" ref="O344" si="93">IF($S$3&lt;L344,"N",IF($S$3&gt;M344,"T",DATEDIF(L344,$S$3,"m")))</f>
        <v>T</v>
      </c>
      <c r="P344" s="224">
        <f t="shared" ref="P344" si="94">IF(ISNUMBER(O344),N344,0)</f>
        <v>0</v>
      </c>
      <c r="Q344" s="225">
        <f t="shared" ref="Q344" si="95">IF(O344="t",K344*N344,IF(ISNUMBER(O344),O344*N344,0))</f>
        <v>22886.63</v>
      </c>
      <c r="R344" s="226">
        <f t="shared" ref="R344" si="96">+Q344+P344</f>
        <v>22886.63</v>
      </c>
      <c r="S344" s="227">
        <f t="shared" ref="S344" si="97">+J344-R344</f>
        <v>0</v>
      </c>
      <c r="T344" s="222">
        <f t="shared" ref="T344" si="98">IF(Q344=0,J344-P344-R344,J344-Q344-P344-S344)</f>
        <v>0</v>
      </c>
    </row>
    <row r="345" spans="1:20" s="228" customFormat="1" ht="24.95" customHeight="1" x14ac:dyDescent="0.25">
      <c r="A345" s="229"/>
      <c r="B345" s="230"/>
      <c r="C345" s="231"/>
      <c r="D345" s="309" t="s">
        <v>645</v>
      </c>
      <c r="E345" s="216"/>
      <c r="F345" s="216"/>
      <c r="G345" s="216"/>
      <c r="H345" s="312"/>
      <c r="I345" s="232"/>
      <c r="J345" s="233"/>
      <c r="K345" s="234"/>
      <c r="L345" s="235"/>
      <c r="M345" s="236"/>
      <c r="N345" s="237"/>
      <c r="O345" s="238"/>
      <c r="P345" s="239"/>
      <c r="Q345" s="240"/>
      <c r="R345" s="241"/>
      <c r="S345" s="242"/>
      <c r="T345" s="237"/>
    </row>
    <row r="346" spans="1:20" s="228" customFormat="1" ht="24.95" customHeight="1" x14ac:dyDescent="0.25">
      <c r="A346" s="229"/>
      <c r="B346" s="230"/>
      <c r="C346" s="231"/>
      <c r="D346" s="309" t="s">
        <v>646</v>
      </c>
      <c r="E346" s="216"/>
      <c r="F346" s="216"/>
      <c r="G346" s="216"/>
      <c r="H346" s="312"/>
      <c r="I346" s="232"/>
      <c r="J346" s="233"/>
      <c r="K346" s="234"/>
      <c r="L346" s="235"/>
      <c r="M346" s="236"/>
      <c r="N346" s="237"/>
      <c r="O346" s="238"/>
      <c r="P346" s="239"/>
      <c r="Q346" s="240"/>
      <c r="R346" s="241"/>
      <c r="S346" s="242"/>
      <c r="T346" s="237"/>
    </row>
    <row r="347" spans="1:20" s="228" customFormat="1" ht="24.95" customHeight="1" x14ac:dyDescent="0.25">
      <c r="A347" s="229"/>
      <c r="B347" s="230"/>
      <c r="C347" s="231"/>
      <c r="D347" s="309" t="s">
        <v>647</v>
      </c>
      <c r="E347" s="216"/>
      <c r="F347" s="216"/>
      <c r="G347" s="216"/>
      <c r="H347" s="312"/>
      <c r="I347" s="232"/>
      <c r="J347" s="233"/>
      <c r="K347" s="234"/>
      <c r="L347" s="235"/>
      <c r="M347" s="236"/>
      <c r="N347" s="237"/>
      <c r="O347" s="238"/>
      <c r="P347" s="239"/>
      <c r="Q347" s="240"/>
      <c r="R347" s="241"/>
      <c r="S347" s="242"/>
      <c r="T347" s="237"/>
    </row>
    <row r="348" spans="1:20" s="228" customFormat="1" ht="24.95" customHeight="1" x14ac:dyDescent="0.25">
      <c r="A348" s="229"/>
      <c r="B348" s="230"/>
      <c r="C348" s="231"/>
      <c r="D348" s="309" t="s">
        <v>648</v>
      </c>
      <c r="E348" s="216"/>
      <c r="F348" s="216"/>
      <c r="G348" s="216"/>
      <c r="H348" s="312"/>
      <c r="I348" s="232"/>
      <c r="J348" s="233"/>
      <c r="K348" s="234"/>
      <c r="L348" s="235"/>
      <c r="M348" s="236"/>
      <c r="N348" s="237"/>
      <c r="O348" s="238"/>
      <c r="P348" s="239"/>
      <c r="Q348" s="240"/>
      <c r="R348" s="241"/>
      <c r="S348" s="242"/>
      <c r="T348" s="237"/>
    </row>
    <row r="349" spans="1:20" s="228" customFormat="1" ht="24.95" customHeight="1" x14ac:dyDescent="0.25">
      <c r="A349" s="229"/>
      <c r="B349" s="230"/>
      <c r="C349" s="231"/>
      <c r="D349" s="309" t="s">
        <v>649</v>
      </c>
      <c r="E349" s="216"/>
      <c r="F349" s="216"/>
      <c r="G349" s="216"/>
      <c r="H349" s="312"/>
      <c r="I349" s="232"/>
      <c r="J349" s="233"/>
      <c r="K349" s="234"/>
      <c r="L349" s="235"/>
      <c r="M349" s="236"/>
      <c r="N349" s="237"/>
      <c r="O349" s="238"/>
      <c r="P349" s="239"/>
      <c r="Q349" s="240"/>
      <c r="R349" s="241"/>
      <c r="S349" s="242"/>
      <c r="T349" s="237"/>
    </row>
    <row r="350" spans="1:20" s="228" customFormat="1" ht="24.95" customHeight="1" x14ac:dyDescent="0.25">
      <c r="A350" s="229"/>
      <c r="B350" s="230"/>
      <c r="C350" s="231"/>
      <c r="D350" s="309" t="s">
        <v>650</v>
      </c>
      <c r="E350" s="216"/>
      <c r="F350" s="216"/>
      <c r="G350" s="216"/>
      <c r="H350" s="312"/>
      <c r="I350" s="232"/>
      <c r="J350" s="233"/>
      <c r="K350" s="234"/>
      <c r="L350" s="235"/>
      <c r="M350" s="236"/>
      <c r="N350" s="237"/>
      <c r="O350" s="238"/>
      <c r="P350" s="239"/>
      <c r="Q350" s="240"/>
      <c r="R350" s="241"/>
      <c r="S350" s="242"/>
      <c r="T350" s="237"/>
    </row>
    <row r="351" spans="1:20" s="228" customFormat="1" ht="24.95" customHeight="1" x14ac:dyDescent="0.25">
      <c r="A351" s="229"/>
      <c r="B351" s="230"/>
      <c r="C351" s="231"/>
      <c r="D351" s="309" t="s">
        <v>651</v>
      </c>
      <c r="E351" s="216"/>
      <c r="F351" s="216"/>
      <c r="G351" s="216"/>
      <c r="H351" s="312"/>
      <c r="I351" s="232"/>
      <c r="J351" s="233"/>
      <c r="K351" s="234"/>
      <c r="L351" s="235"/>
      <c r="M351" s="236"/>
      <c r="N351" s="237"/>
      <c r="O351" s="238"/>
      <c r="P351" s="239"/>
      <c r="Q351" s="240"/>
      <c r="R351" s="241"/>
      <c r="S351" s="242"/>
      <c r="T351" s="237"/>
    </row>
    <row r="352" spans="1:20" s="228" customFormat="1" ht="24.95" customHeight="1" x14ac:dyDescent="0.25">
      <c r="A352" s="229"/>
      <c r="B352" s="230"/>
      <c r="C352" s="231"/>
      <c r="D352" s="309" t="s">
        <v>652</v>
      </c>
      <c r="E352" s="216"/>
      <c r="F352" s="216"/>
      <c r="G352" s="216"/>
      <c r="H352" s="312"/>
      <c r="I352" s="232"/>
      <c r="J352" s="233"/>
      <c r="K352" s="234"/>
      <c r="L352" s="235"/>
      <c r="M352" s="236"/>
      <c r="N352" s="237"/>
      <c r="O352" s="238"/>
      <c r="P352" s="239"/>
      <c r="Q352" s="240"/>
      <c r="R352" s="241"/>
      <c r="S352" s="242"/>
      <c r="T352" s="237"/>
    </row>
    <row r="353" spans="1:20" s="228" customFormat="1" ht="24.95" customHeight="1" x14ac:dyDescent="0.25">
      <c r="A353" s="229"/>
      <c r="B353" s="230"/>
      <c r="C353" s="231"/>
      <c r="D353" s="309" t="s">
        <v>653</v>
      </c>
      <c r="E353" s="216"/>
      <c r="F353" s="216"/>
      <c r="G353" s="216"/>
      <c r="H353" s="312"/>
      <c r="I353" s="232"/>
      <c r="J353" s="233"/>
      <c r="K353" s="234"/>
      <c r="L353" s="235"/>
      <c r="M353" s="236"/>
      <c r="N353" s="237"/>
      <c r="O353" s="238"/>
      <c r="P353" s="239"/>
      <c r="Q353" s="240"/>
      <c r="R353" s="241"/>
      <c r="S353" s="242"/>
      <c r="T353" s="237"/>
    </row>
    <row r="354" spans="1:20" s="228" customFormat="1" ht="24.95" customHeight="1" x14ac:dyDescent="0.25">
      <c r="A354" s="243"/>
      <c r="B354" s="244"/>
      <c r="C354" s="245"/>
      <c r="D354" s="309" t="s">
        <v>654</v>
      </c>
      <c r="E354" s="216"/>
      <c r="F354" s="216"/>
      <c r="G354" s="216"/>
      <c r="H354" s="312"/>
      <c r="I354" s="232"/>
      <c r="J354" s="246"/>
      <c r="K354" s="247"/>
      <c r="L354" s="248"/>
      <c r="M354" s="249"/>
      <c r="N354" s="250"/>
      <c r="O354" s="251"/>
      <c r="P354" s="252"/>
      <c r="Q354" s="253"/>
      <c r="R354" s="254"/>
      <c r="S354" s="255"/>
      <c r="T354" s="250"/>
    </row>
    <row r="355" spans="1:20" s="228" customFormat="1" ht="24.95" customHeight="1" x14ac:dyDescent="0.25">
      <c r="A355" s="213" t="s">
        <v>430</v>
      </c>
      <c r="B355" s="214"/>
      <c r="C355" s="215"/>
      <c r="D355" s="309" t="s">
        <v>644</v>
      </c>
      <c r="E355" s="216" t="s">
        <v>699</v>
      </c>
      <c r="F355" s="216" t="s">
        <v>646</v>
      </c>
      <c r="G355" s="216" t="s">
        <v>706</v>
      </c>
      <c r="H355" s="312" t="s">
        <v>884</v>
      </c>
      <c r="I355" s="217">
        <v>44832</v>
      </c>
      <c r="J355" s="218">
        <v>22886.63</v>
      </c>
      <c r="K355" s="219">
        <v>36</v>
      </c>
      <c r="L355" s="220">
        <f t="shared" ref="L355" si="99">DATE(YEAR(I355),MONTH(I355),1)</f>
        <v>44805</v>
      </c>
      <c r="M355" s="221">
        <f t="shared" ref="M355" si="100">EDATE(L355,K355)-1</f>
        <v>45900</v>
      </c>
      <c r="N355" s="222">
        <f t="shared" ref="N355" si="101">+J355/K355</f>
        <v>635.73972222222221</v>
      </c>
      <c r="O355" s="223" t="str">
        <f t="shared" ref="O355" si="102">IF($S$3&lt;L355,"N",IF($S$3&gt;M355,"T",DATEDIF(L355,$S$3,"m")))</f>
        <v>T</v>
      </c>
      <c r="P355" s="224">
        <f t="shared" ref="P355" si="103">IF(ISNUMBER(O355),N355,0)</f>
        <v>0</v>
      </c>
      <c r="Q355" s="225">
        <f t="shared" ref="Q355" si="104">IF(O355="t",K355*N355,IF(ISNUMBER(O355),O355*N355,0))</f>
        <v>22886.63</v>
      </c>
      <c r="R355" s="226">
        <f t="shared" ref="R355" si="105">+Q355+P355</f>
        <v>22886.63</v>
      </c>
      <c r="S355" s="227">
        <f t="shared" ref="S355" si="106">+J355-R355</f>
        <v>0</v>
      </c>
      <c r="T355" s="222">
        <f t="shared" ref="T355" si="107">IF(Q355=0,J355-P355-R355,J355-Q355-P355-S355)</f>
        <v>0</v>
      </c>
    </row>
    <row r="356" spans="1:20" s="228" customFormat="1" ht="24.95" customHeight="1" x14ac:dyDescent="0.25">
      <c r="A356" s="229"/>
      <c r="B356" s="230"/>
      <c r="C356" s="231"/>
      <c r="D356" s="309" t="s">
        <v>645</v>
      </c>
      <c r="E356" s="216"/>
      <c r="F356" s="216"/>
      <c r="G356" s="216"/>
      <c r="H356" s="312"/>
      <c r="I356" s="232"/>
      <c r="J356" s="233"/>
      <c r="K356" s="234"/>
      <c r="L356" s="235"/>
      <c r="M356" s="236"/>
      <c r="N356" s="237"/>
      <c r="O356" s="238"/>
      <c r="P356" s="239"/>
      <c r="Q356" s="240"/>
      <c r="R356" s="241"/>
      <c r="S356" s="242"/>
      <c r="T356" s="237"/>
    </row>
    <row r="357" spans="1:20" s="228" customFormat="1" ht="24.95" customHeight="1" x14ac:dyDescent="0.25">
      <c r="A357" s="229"/>
      <c r="B357" s="230"/>
      <c r="C357" s="231"/>
      <c r="D357" s="309" t="s">
        <v>646</v>
      </c>
      <c r="E357" s="216"/>
      <c r="F357" s="216"/>
      <c r="G357" s="216"/>
      <c r="H357" s="312"/>
      <c r="I357" s="232"/>
      <c r="J357" s="233"/>
      <c r="K357" s="234"/>
      <c r="L357" s="235"/>
      <c r="M357" s="236"/>
      <c r="N357" s="237"/>
      <c r="O357" s="238"/>
      <c r="P357" s="239"/>
      <c r="Q357" s="240"/>
      <c r="R357" s="241"/>
      <c r="S357" s="242"/>
      <c r="T357" s="237"/>
    </row>
    <row r="358" spans="1:20" s="228" customFormat="1" ht="24.95" customHeight="1" x14ac:dyDescent="0.25">
      <c r="A358" s="229"/>
      <c r="B358" s="230"/>
      <c r="C358" s="231"/>
      <c r="D358" s="309" t="s">
        <v>647</v>
      </c>
      <c r="E358" s="216"/>
      <c r="F358" s="216"/>
      <c r="G358" s="216"/>
      <c r="H358" s="312"/>
      <c r="I358" s="232"/>
      <c r="J358" s="233"/>
      <c r="K358" s="234"/>
      <c r="L358" s="235"/>
      <c r="M358" s="236"/>
      <c r="N358" s="237"/>
      <c r="O358" s="238"/>
      <c r="P358" s="239"/>
      <c r="Q358" s="240"/>
      <c r="R358" s="241"/>
      <c r="S358" s="242"/>
      <c r="T358" s="237"/>
    </row>
    <row r="359" spans="1:20" s="228" customFormat="1" ht="24.95" customHeight="1" x14ac:dyDescent="0.25">
      <c r="A359" s="229"/>
      <c r="B359" s="230"/>
      <c r="C359" s="231"/>
      <c r="D359" s="309" t="s">
        <v>648</v>
      </c>
      <c r="E359" s="216"/>
      <c r="F359" s="216"/>
      <c r="G359" s="216"/>
      <c r="H359" s="312"/>
      <c r="I359" s="232"/>
      <c r="J359" s="233"/>
      <c r="K359" s="234"/>
      <c r="L359" s="235"/>
      <c r="M359" s="236"/>
      <c r="N359" s="237"/>
      <c r="O359" s="238"/>
      <c r="P359" s="239"/>
      <c r="Q359" s="240"/>
      <c r="R359" s="241"/>
      <c r="S359" s="242"/>
      <c r="T359" s="237"/>
    </row>
    <row r="360" spans="1:20" s="228" customFormat="1" ht="24.95" customHeight="1" x14ac:dyDescent="0.25">
      <c r="A360" s="229"/>
      <c r="B360" s="230"/>
      <c r="C360" s="231"/>
      <c r="D360" s="309" t="s">
        <v>649</v>
      </c>
      <c r="E360" s="216"/>
      <c r="F360" s="216"/>
      <c r="G360" s="216"/>
      <c r="H360" s="312"/>
      <c r="I360" s="232"/>
      <c r="J360" s="233"/>
      <c r="K360" s="234"/>
      <c r="L360" s="235"/>
      <c r="M360" s="236"/>
      <c r="N360" s="237"/>
      <c r="O360" s="238"/>
      <c r="P360" s="239"/>
      <c r="Q360" s="240"/>
      <c r="R360" s="241"/>
      <c r="S360" s="242"/>
      <c r="T360" s="237"/>
    </row>
    <row r="361" spans="1:20" s="228" customFormat="1" ht="24.95" customHeight="1" x14ac:dyDescent="0.25">
      <c r="A361" s="229"/>
      <c r="B361" s="230"/>
      <c r="C361" s="231"/>
      <c r="D361" s="309" t="s">
        <v>650</v>
      </c>
      <c r="E361" s="216"/>
      <c r="F361" s="216"/>
      <c r="G361" s="216"/>
      <c r="H361" s="312"/>
      <c r="I361" s="232"/>
      <c r="J361" s="233"/>
      <c r="K361" s="234"/>
      <c r="L361" s="235"/>
      <c r="M361" s="236"/>
      <c r="N361" s="237"/>
      <c r="O361" s="238"/>
      <c r="P361" s="239"/>
      <c r="Q361" s="240"/>
      <c r="R361" s="241"/>
      <c r="S361" s="242"/>
      <c r="T361" s="237"/>
    </row>
    <row r="362" spans="1:20" s="228" customFormat="1" ht="24.95" customHeight="1" x14ac:dyDescent="0.25">
      <c r="A362" s="229"/>
      <c r="B362" s="230"/>
      <c r="C362" s="231"/>
      <c r="D362" s="309" t="s">
        <v>651</v>
      </c>
      <c r="E362" s="216"/>
      <c r="F362" s="216"/>
      <c r="G362" s="216"/>
      <c r="H362" s="312"/>
      <c r="I362" s="232"/>
      <c r="J362" s="233"/>
      <c r="K362" s="234"/>
      <c r="L362" s="235"/>
      <c r="M362" s="236"/>
      <c r="N362" s="237"/>
      <c r="O362" s="238"/>
      <c r="P362" s="239"/>
      <c r="Q362" s="240"/>
      <c r="R362" s="241"/>
      <c r="S362" s="242"/>
      <c r="T362" s="237"/>
    </row>
    <row r="363" spans="1:20" s="228" customFormat="1" ht="24.95" customHeight="1" x14ac:dyDescent="0.25">
      <c r="A363" s="229"/>
      <c r="B363" s="230"/>
      <c r="C363" s="231"/>
      <c r="D363" s="309" t="s">
        <v>652</v>
      </c>
      <c r="E363" s="216"/>
      <c r="F363" s="216"/>
      <c r="G363" s="216"/>
      <c r="H363" s="312"/>
      <c r="I363" s="232"/>
      <c r="J363" s="233"/>
      <c r="K363" s="234"/>
      <c r="L363" s="235"/>
      <c r="M363" s="236"/>
      <c r="N363" s="237"/>
      <c r="O363" s="238"/>
      <c r="P363" s="239"/>
      <c r="Q363" s="240"/>
      <c r="R363" s="241"/>
      <c r="S363" s="242"/>
      <c r="T363" s="237"/>
    </row>
    <row r="364" spans="1:20" s="228" customFormat="1" ht="24.95" customHeight="1" x14ac:dyDescent="0.25">
      <c r="A364" s="229"/>
      <c r="B364" s="230"/>
      <c r="C364" s="231"/>
      <c r="D364" s="309" t="s">
        <v>653</v>
      </c>
      <c r="E364" s="216"/>
      <c r="F364" s="216"/>
      <c r="G364" s="216"/>
      <c r="H364" s="312"/>
      <c r="I364" s="232"/>
      <c r="J364" s="233"/>
      <c r="K364" s="234"/>
      <c r="L364" s="235"/>
      <c r="M364" s="236"/>
      <c r="N364" s="237"/>
      <c r="O364" s="238"/>
      <c r="P364" s="239"/>
      <c r="Q364" s="240"/>
      <c r="R364" s="241"/>
      <c r="S364" s="242"/>
      <c r="T364" s="237"/>
    </row>
    <row r="365" spans="1:20" s="228" customFormat="1" ht="24.95" customHeight="1" x14ac:dyDescent="0.25">
      <c r="A365" s="243"/>
      <c r="B365" s="244"/>
      <c r="C365" s="245"/>
      <c r="D365" s="309" t="s">
        <v>654</v>
      </c>
      <c r="E365" s="216"/>
      <c r="F365" s="216"/>
      <c r="G365" s="216"/>
      <c r="H365" s="312"/>
      <c r="I365" s="232"/>
      <c r="J365" s="246"/>
      <c r="K365" s="247"/>
      <c r="L365" s="248"/>
      <c r="M365" s="249"/>
      <c r="N365" s="250"/>
      <c r="O365" s="251"/>
      <c r="P365" s="252"/>
      <c r="Q365" s="253"/>
      <c r="R365" s="254"/>
      <c r="S365" s="255"/>
      <c r="T365" s="250"/>
    </row>
    <row r="366" spans="1:20" s="228" customFormat="1" ht="24.95" customHeight="1" x14ac:dyDescent="0.25">
      <c r="A366" s="213" t="s">
        <v>431</v>
      </c>
      <c r="B366" s="214"/>
      <c r="C366" s="215"/>
      <c r="D366" s="309" t="s">
        <v>644</v>
      </c>
      <c r="E366" s="216" t="s">
        <v>699</v>
      </c>
      <c r="F366" s="216" t="s">
        <v>646</v>
      </c>
      <c r="G366" s="216" t="s">
        <v>706</v>
      </c>
      <c r="H366" s="312" t="s">
        <v>884</v>
      </c>
      <c r="I366" s="217">
        <v>44832</v>
      </c>
      <c r="J366" s="218">
        <v>22886.63</v>
      </c>
      <c r="K366" s="219">
        <v>36</v>
      </c>
      <c r="L366" s="220">
        <f t="shared" ref="L366" si="108">DATE(YEAR(I366),MONTH(I366),1)</f>
        <v>44805</v>
      </c>
      <c r="M366" s="221">
        <f t="shared" ref="M366" si="109">EDATE(L366,K366)-1</f>
        <v>45900</v>
      </c>
      <c r="N366" s="222">
        <f t="shared" ref="N366" si="110">+J366/K366</f>
        <v>635.73972222222221</v>
      </c>
      <c r="O366" s="223" t="str">
        <f t="shared" ref="O366" si="111">IF($S$3&lt;L366,"N",IF($S$3&gt;M366,"T",DATEDIF(L366,$S$3,"m")))</f>
        <v>T</v>
      </c>
      <c r="P366" s="224">
        <f t="shared" ref="P366" si="112">IF(ISNUMBER(O366),N366,0)</f>
        <v>0</v>
      </c>
      <c r="Q366" s="225">
        <f t="shared" ref="Q366" si="113">IF(O366="t",K366*N366,IF(ISNUMBER(O366),O366*N366,0))</f>
        <v>22886.63</v>
      </c>
      <c r="R366" s="226">
        <f t="shared" ref="R366" si="114">+Q366+P366</f>
        <v>22886.63</v>
      </c>
      <c r="S366" s="227">
        <f t="shared" ref="S366" si="115">+J366-R366</f>
        <v>0</v>
      </c>
      <c r="T366" s="222">
        <f t="shared" ref="T366" si="116">IF(Q366=0,J366-P366-R366,J366-Q366-P366-S366)</f>
        <v>0</v>
      </c>
    </row>
    <row r="367" spans="1:20" s="228" customFormat="1" ht="24.95" customHeight="1" x14ac:dyDescent="0.25">
      <c r="A367" s="229"/>
      <c r="B367" s="230"/>
      <c r="C367" s="231"/>
      <c r="D367" s="309" t="s">
        <v>645</v>
      </c>
      <c r="E367" s="216"/>
      <c r="F367" s="216"/>
      <c r="G367" s="216"/>
      <c r="H367" s="312"/>
      <c r="I367" s="232"/>
      <c r="J367" s="233"/>
      <c r="K367" s="234"/>
      <c r="L367" s="235"/>
      <c r="M367" s="236"/>
      <c r="N367" s="237"/>
      <c r="O367" s="238"/>
      <c r="P367" s="239"/>
      <c r="Q367" s="240"/>
      <c r="R367" s="241"/>
      <c r="S367" s="242"/>
      <c r="T367" s="237"/>
    </row>
    <row r="368" spans="1:20" s="228" customFormat="1" ht="24.95" customHeight="1" x14ac:dyDescent="0.25">
      <c r="A368" s="229"/>
      <c r="B368" s="230"/>
      <c r="C368" s="231"/>
      <c r="D368" s="309" t="s">
        <v>646</v>
      </c>
      <c r="E368" s="216"/>
      <c r="F368" s="216"/>
      <c r="G368" s="216"/>
      <c r="H368" s="312"/>
      <c r="I368" s="232"/>
      <c r="J368" s="233"/>
      <c r="K368" s="234"/>
      <c r="L368" s="235"/>
      <c r="M368" s="236"/>
      <c r="N368" s="237"/>
      <c r="O368" s="238"/>
      <c r="P368" s="239"/>
      <c r="Q368" s="240"/>
      <c r="R368" s="241"/>
      <c r="S368" s="242"/>
      <c r="T368" s="237"/>
    </row>
    <row r="369" spans="1:20" s="228" customFormat="1" ht="24.95" customHeight="1" x14ac:dyDescent="0.25">
      <c r="A369" s="229"/>
      <c r="B369" s="230"/>
      <c r="C369" s="231"/>
      <c r="D369" s="309" t="s">
        <v>647</v>
      </c>
      <c r="E369" s="216"/>
      <c r="F369" s="216"/>
      <c r="G369" s="216"/>
      <c r="H369" s="312"/>
      <c r="I369" s="232"/>
      <c r="J369" s="233"/>
      <c r="K369" s="234"/>
      <c r="L369" s="235"/>
      <c r="M369" s="236"/>
      <c r="N369" s="237"/>
      <c r="O369" s="238"/>
      <c r="P369" s="239"/>
      <c r="Q369" s="240"/>
      <c r="R369" s="241"/>
      <c r="S369" s="242"/>
      <c r="T369" s="237"/>
    </row>
    <row r="370" spans="1:20" s="228" customFormat="1" ht="24.95" customHeight="1" x14ac:dyDescent="0.25">
      <c r="A370" s="229"/>
      <c r="B370" s="230"/>
      <c r="C370" s="231"/>
      <c r="D370" s="309" t="s">
        <v>648</v>
      </c>
      <c r="E370" s="216"/>
      <c r="F370" s="216"/>
      <c r="G370" s="216"/>
      <c r="H370" s="312"/>
      <c r="I370" s="232"/>
      <c r="J370" s="233"/>
      <c r="K370" s="234"/>
      <c r="L370" s="235"/>
      <c r="M370" s="236"/>
      <c r="N370" s="237"/>
      <c r="O370" s="238"/>
      <c r="P370" s="239"/>
      <c r="Q370" s="240"/>
      <c r="R370" s="241"/>
      <c r="S370" s="242"/>
      <c r="T370" s="237"/>
    </row>
    <row r="371" spans="1:20" s="228" customFormat="1" ht="24.95" customHeight="1" x14ac:dyDescent="0.25">
      <c r="A371" s="229"/>
      <c r="B371" s="230"/>
      <c r="C371" s="231"/>
      <c r="D371" s="309" t="s">
        <v>649</v>
      </c>
      <c r="E371" s="216"/>
      <c r="F371" s="216"/>
      <c r="G371" s="216"/>
      <c r="H371" s="312"/>
      <c r="I371" s="232"/>
      <c r="J371" s="233"/>
      <c r="K371" s="234"/>
      <c r="L371" s="235"/>
      <c r="M371" s="236"/>
      <c r="N371" s="237"/>
      <c r="O371" s="238"/>
      <c r="P371" s="239"/>
      <c r="Q371" s="240"/>
      <c r="R371" s="241"/>
      <c r="S371" s="242"/>
      <c r="T371" s="237"/>
    </row>
    <row r="372" spans="1:20" s="228" customFormat="1" ht="24.95" customHeight="1" x14ac:dyDescent="0.25">
      <c r="A372" s="229"/>
      <c r="B372" s="230"/>
      <c r="C372" s="231"/>
      <c r="D372" s="309" t="s">
        <v>650</v>
      </c>
      <c r="E372" s="216"/>
      <c r="F372" s="216"/>
      <c r="G372" s="216"/>
      <c r="H372" s="312"/>
      <c r="I372" s="232"/>
      <c r="J372" s="233"/>
      <c r="K372" s="234"/>
      <c r="L372" s="235"/>
      <c r="M372" s="236"/>
      <c r="N372" s="237"/>
      <c r="O372" s="238"/>
      <c r="P372" s="239"/>
      <c r="Q372" s="240"/>
      <c r="R372" s="241"/>
      <c r="S372" s="242"/>
      <c r="T372" s="237"/>
    </row>
    <row r="373" spans="1:20" s="228" customFormat="1" ht="24.95" customHeight="1" x14ac:dyDescent="0.25">
      <c r="A373" s="229"/>
      <c r="B373" s="230"/>
      <c r="C373" s="231"/>
      <c r="D373" s="309" t="s">
        <v>651</v>
      </c>
      <c r="E373" s="216"/>
      <c r="F373" s="216"/>
      <c r="G373" s="216"/>
      <c r="H373" s="312"/>
      <c r="I373" s="232"/>
      <c r="J373" s="233"/>
      <c r="K373" s="234"/>
      <c r="L373" s="235"/>
      <c r="M373" s="236"/>
      <c r="N373" s="237"/>
      <c r="O373" s="238"/>
      <c r="P373" s="239"/>
      <c r="Q373" s="240"/>
      <c r="R373" s="241"/>
      <c r="S373" s="242"/>
      <c r="T373" s="237"/>
    </row>
    <row r="374" spans="1:20" s="228" customFormat="1" ht="24.95" customHeight="1" x14ac:dyDescent="0.25">
      <c r="A374" s="229"/>
      <c r="B374" s="230"/>
      <c r="C374" s="231"/>
      <c r="D374" s="309" t="s">
        <v>652</v>
      </c>
      <c r="E374" s="216"/>
      <c r="F374" s="216"/>
      <c r="G374" s="216"/>
      <c r="H374" s="312"/>
      <c r="I374" s="232"/>
      <c r="J374" s="233"/>
      <c r="K374" s="234"/>
      <c r="L374" s="235"/>
      <c r="M374" s="236"/>
      <c r="N374" s="237"/>
      <c r="O374" s="238"/>
      <c r="P374" s="239"/>
      <c r="Q374" s="240"/>
      <c r="R374" s="241"/>
      <c r="S374" s="242"/>
      <c r="T374" s="237"/>
    </row>
    <row r="375" spans="1:20" s="228" customFormat="1" ht="24.95" customHeight="1" x14ac:dyDescent="0.25">
      <c r="A375" s="229"/>
      <c r="B375" s="230"/>
      <c r="C375" s="231"/>
      <c r="D375" s="309" t="s">
        <v>653</v>
      </c>
      <c r="E375" s="216"/>
      <c r="F375" s="216"/>
      <c r="G375" s="216"/>
      <c r="H375" s="312"/>
      <c r="I375" s="232"/>
      <c r="J375" s="233"/>
      <c r="K375" s="234"/>
      <c r="L375" s="235"/>
      <c r="M375" s="236"/>
      <c r="N375" s="237"/>
      <c r="O375" s="238"/>
      <c r="P375" s="239"/>
      <c r="Q375" s="240"/>
      <c r="R375" s="241"/>
      <c r="S375" s="242"/>
      <c r="T375" s="237"/>
    </row>
    <row r="376" spans="1:20" s="228" customFormat="1" ht="24.95" customHeight="1" x14ac:dyDescent="0.25">
      <c r="A376" s="243"/>
      <c r="B376" s="244"/>
      <c r="C376" s="245"/>
      <c r="D376" s="309" t="s">
        <v>654</v>
      </c>
      <c r="E376" s="216"/>
      <c r="F376" s="216"/>
      <c r="G376" s="216"/>
      <c r="H376" s="312"/>
      <c r="I376" s="232"/>
      <c r="J376" s="246"/>
      <c r="K376" s="247"/>
      <c r="L376" s="248"/>
      <c r="M376" s="249"/>
      <c r="N376" s="250"/>
      <c r="O376" s="251"/>
      <c r="P376" s="252"/>
      <c r="Q376" s="253"/>
      <c r="R376" s="254"/>
      <c r="S376" s="255"/>
      <c r="T376" s="250"/>
    </row>
    <row r="377" spans="1:20" s="228" customFormat="1" ht="24.95" customHeight="1" x14ac:dyDescent="0.25">
      <c r="A377" s="213" t="s">
        <v>432</v>
      </c>
      <c r="B377" s="214"/>
      <c r="C377" s="215"/>
      <c r="D377" s="309" t="s">
        <v>644</v>
      </c>
      <c r="E377" s="216" t="s">
        <v>699</v>
      </c>
      <c r="F377" s="216" t="s">
        <v>646</v>
      </c>
      <c r="G377" s="216" t="s">
        <v>706</v>
      </c>
      <c r="H377" s="312" t="s">
        <v>884</v>
      </c>
      <c r="I377" s="217">
        <v>44832</v>
      </c>
      <c r="J377" s="218">
        <v>22886.63</v>
      </c>
      <c r="K377" s="219">
        <v>36</v>
      </c>
      <c r="L377" s="220">
        <f t="shared" ref="L377" si="117">DATE(YEAR(I377),MONTH(I377),1)</f>
        <v>44805</v>
      </c>
      <c r="M377" s="221">
        <f t="shared" ref="M377" si="118">EDATE(L377,K377)-1</f>
        <v>45900</v>
      </c>
      <c r="N377" s="222">
        <f t="shared" ref="N377" si="119">+J377/K377</f>
        <v>635.73972222222221</v>
      </c>
      <c r="O377" s="223" t="str">
        <f t="shared" ref="O377" si="120">IF($S$3&lt;L377,"N",IF($S$3&gt;M377,"T",DATEDIF(L377,$S$3,"m")))</f>
        <v>T</v>
      </c>
      <c r="P377" s="224">
        <f t="shared" ref="P377" si="121">IF(ISNUMBER(O377),N377,0)</f>
        <v>0</v>
      </c>
      <c r="Q377" s="225">
        <f t="shared" ref="Q377" si="122">IF(O377="t",K377*N377,IF(ISNUMBER(O377),O377*N377,0))</f>
        <v>22886.63</v>
      </c>
      <c r="R377" s="226">
        <f t="shared" ref="R377" si="123">+Q377+P377</f>
        <v>22886.63</v>
      </c>
      <c r="S377" s="227">
        <f t="shared" ref="S377" si="124">+J377-R377</f>
        <v>0</v>
      </c>
      <c r="T377" s="222">
        <f t="shared" ref="T377" si="125">IF(Q377=0,J377-P377-R377,J377-Q377-P377-S377)</f>
        <v>0</v>
      </c>
    </row>
    <row r="378" spans="1:20" s="228" customFormat="1" ht="24.95" customHeight="1" x14ac:dyDescent="0.25">
      <c r="A378" s="229"/>
      <c r="B378" s="230"/>
      <c r="C378" s="231"/>
      <c r="D378" s="309" t="s">
        <v>645</v>
      </c>
      <c r="E378" s="216"/>
      <c r="F378" s="216"/>
      <c r="G378" s="216"/>
      <c r="H378" s="312"/>
      <c r="I378" s="232"/>
      <c r="J378" s="233"/>
      <c r="K378" s="234"/>
      <c r="L378" s="235"/>
      <c r="M378" s="236"/>
      <c r="N378" s="237"/>
      <c r="O378" s="238"/>
      <c r="P378" s="239"/>
      <c r="Q378" s="240"/>
      <c r="R378" s="241"/>
      <c r="S378" s="242"/>
      <c r="T378" s="237"/>
    </row>
    <row r="379" spans="1:20" s="228" customFormat="1" ht="24.95" customHeight="1" x14ac:dyDescent="0.25">
      <c r="A379" s="229"/>
      <c r="B379" s="230"/>
      <c r="C379" s="231"/>
      <c r="D379" s="309" t="s">
        <v>646</v>
      </c>
      <c r="E379" s="216"/>
      <c r="F379" s="216"/>
      <c r="G379" s="216"/>
      <c r="H379" s="312"/>
      <c r="I379" s="232"/>
      <c r="J379" s="233"/>
      <c r="K379" s="234"/>
      <c r="L379" s="235"/>
      <c r="M379" s="236"/>
      <c r="N379" s="237"/>
      <c r="O379" s="238"/>
      <c r="P379" s="239"/>
      <c r="Q379" s="240"/>
      <c r="R379" s="241"/>
      <c r="S379" s="242"/>
      <c r="T379" s="237"/>
    </row>
    <row r="380" spans="1:20" s="228" customFormat="1" ht="24.95" customHeight="1" x14ac:dyDescent="0.25">
      <c r="A380" s="229"/>
      <c r="B380" s="230"/>
      <c r="C380" s="231"/>
      <c r="D380" s="309" t="s">
        <v>647</v>
      </c>
      <c r="E380" s="216"/>
      <c r="F380" s="216"/>
      <c r="G380" s="216"/>
      <c r="H380" s="312"/>
      <c r="I380" s="232"/>
      <c r="J380" s="233"/>
      <c r="K380" s="234"/>
      <c r="L380" s="235"/>
      <c r="M380" s="236"/>
      <c r="N380" s="237"/>
      <c r="O380" s="238"/>
      <c r="P380" s="239"/>
      <c r="Q380" s="240"/>
      <c r="R380" s="241"/>
      <c r="S380" s="242"/>
      <c r="T380" s="237"/>
    </row>
    <row r="381" spans="1:20" s="228" customFormat="1" ht="24.95" customHeight="1" x14ac:dyDescent="0.25">
      <c r="A381" s="229"/>
      <c r="B381" s="230"/>
      <c r="C381" s="231"/>
      <c r="D381" s="309" t="s">
        <v>648</v>
      </c>
      <c r="E381" s="216"/>
      <c r="F381" s="216"/>
      <c r="G381" s="216"/>
      <c r="H381" s="312"/>
      <c r="I381" s="232"/>
      <c r="J381" s="233"/>
      <c r="K381" s="234"/>
      <c r="L381" s="235"/>
      <c r="M381" s="236"/>
      <c r="N381" s="237"/>
      <c r="O381" s="238"/>
      <c r="P381" s="239"/>
      <c r="Q381" s="240"/>
      <c r="R381" s="241"/>
      <c r="S381" s="242"/>
      <c r="T381" s="237"/>
    </row>
    <row r="382" spans="1:20" s="228" customFormat="1" ht="24.95" customHeight="1" x14ac:dyDescent="0.25">
      <c r="A382" s="229"/>
      <c r="B382" s="230"/>
      <c r="C382" s="231"/>
      <c r="D382" s="309" t="s">
        <v>649</v>
      </c>
      <c r="E382" s="216"/>
      <c r="F382" s="216"/>
      <c r="G382" s="216"/>
      <c r="H382" s="312"/>
      <c r="I382" s="232"/>
      <c r="J382" s="233"/>
      <c r="K382" s="234"/>
      <c r="L382" s="235"/>
      <c r="M382" s="236"/>
      <c r="N382" s="237"/>
      <c r="O382" s="238"/>
      <c r="P382" s="239"/>
      <c r="Q382" s="240"/>
      <c r="R382" s="241"/>
      <c r="S382" s="242"/>
      <c r="T382" s="237"/>
    </row>
    <row r="383" spans="1:20" s="228" customFormat="1" ht="24.95" customHeight="1" x14ac:dyDescent="0.25">
      <c r="A383" s="229"/>
      <c r="B383" s="230"/>
      <c r="C383" s="231"/>
      <c r="D383" s="309" t="s">
        <v>650</v>
      </c>
      <c r="E383" s="216"/>
      <c r="F383" s="216"/>
      <c r="G383" s="216"/>
      <c r="H383" s="312"/>
      <c r="I383" s="232"/>
      <c r="J383" s="233"/>
      <c r="K383" s="234"/>
      <c r="L383" s="235"/>
      <c r="M383" s="236"/>
      <c r="N383" s="237"/>
      <c r="O383" s="238"/>
      <c r="P383" s="239"/>
      <c r="Q383" s="240"/>
      <c r="R383" s="241"/>
      <c r="S383" s="242"/>
      <c r="T383" s="237"/>
    </row>
    <row r="384" spans="1:20" s="228" customFormat="1" ht="24.95" customHeight="1" x14ac:dyDescent="0.25">
      <c r="A384" s="229"/>
      <c r="B384" s="230"/>
      <c r="C384" s="231"/>
      <c r="D384" s="309" t="s">
        <v>651</v>
      </c>
      <c r="E384" s="216"/>
      <c r="F384" s="216"/>
      <c r="G384" s="216"/>
      <c r="H384" s="312"/>
      <c r="I384" s="232"/>
      <c r="J384" s="233"/>
      <c r="K384" s="234"/>
      <c r="L384" s="235"/>
      <c r="M384" s="236"/>
      <c r="N384" s="237"/>
      <c r="O384" s="238"/>
      <c r="P384" s="239"/>
      <c r="Q384" s="240"/>
      <c r="R384" s="241"/>
      <c r="S384" s="242"/>
      <c r="T384" s="237"/>
    </row>
    <row r="385" spans="1:20" s="228" customFormat="1" ht="24.95" customHeight="1" x14ac:dyDescent="0.25">
      <c r="A385" s="229"/>
      <c r="B385" s="230"/>
      <c r="C385" s="231"/>
      <c r="D385" s="309" t="s">
        <v>652</v>
      </c>
      <c r="E385" s="216"/>
      <c r="F385" s="216"/>
      <c r="G385" s="216"/>
      <c r="H385" s="312"/>
      <c r="I385" s="232"/>
      <c r="J385" s="233"/>
      <c r="K385" s="234"/>
      <c r="L385" s="235"/>
      <c r="M385" s="236"/>
      <c r="N385" s="237"/>
      <c r="O385" s="238"/>
      <c r="P385" s="239"/>
      <c r="Q385" s="240"/>
      <c r="R385" s="241"/>
      <c r="S385" s="242"/>
      <c r="T385" s="237"/>
    </row>
    <row r="386" spans="1:20" s="228" customFormat="1" ht="24.95" customHeight="1" x14ac:dyDescent="0.25">
      <c r="A386" s="229"/>
      <c r="B386" s="230"/>
      <c r="C386" s="231"/>
      <c r="D386" s="309" t="s">
        <v>653</v>
      </c>
      <c r="E386" s="216"/>
      <c r="F386" s="216"/>
      <c r="G386" s="216"/>
      <c r="H386" s="312"/>
      <c r="I386" s="232"/>
      <c r="J386" s="233"/>
      <c r="K386" s="234"/>
      <c r="L386" s="235"/>
      <c r="M386" s="236"/>
      <c r="N386" s="237"/>
      <c r="O386" s="238"/>
      <c r="P386" s="239"/>
      <c r="Q386" s="240"/>
      <c r="R386" s="241"/>
      <c r="S386" s="242"/>
      <c r="T386" s="237"/>
    </row>
    <row r="387" spans="1:20" s="228" customFormat="1" ht="24.95" customHeight="1" x14ac:dyDescent="0.25">
      <c r="A387" s="243"/>
      <c r="B387" s="244"/>
      <c r="C387" s="245"/>
      <c r="D387" s="309" t="s">
        <v>654</v>
      </c>
      <c r="E387" s="216"/>
      <c r="F387" s="216"/>
      <c r="G387" s="216"/>
      <c r="H387" s="312"/>
      <c r="I387" s="232"/>
      <c r="J387" s="246"/>
      <c r="K387" s="247"/>
      <c r="L387" s="248"/>
      <c r="M387" s="249"/>
      <c r="N387" s="250"/>
      <c r="O387" s="251"/>
      <c r="P387" s="252"/>
      <c r="Q387" s="253"/>
      <c r="R387" s="254"/>
      <c r="S387" s="255"/>
      <c r="T387" s="250"/>
    </row>
    <row r="388" spans="1:20" s="228" customFormat="1" ht="24.95" customHeight="1" x14ac:dyDescent="0.25">
      <c r="A388" s="213" t="s">
        <v>433</v>
      </c>
      <c r="B388" s="214"/>
      <c r="C388" s="215"/>
      <c r="D388" s="309" t="s">
        <v>644</v>
      </c>
      <c r="E388" s="216" t="s">
        <v>699</v>
      </c>
      <c r="F388" s="216" t="str">
        <f>+D390</f>
        <v>(81Y400UQIIM),</v>
      </c>
      <c r="G388" s="216" t="s">
        <v>706</v>
      </c>
      <c r="H388" s="312" t="s">
        <v>884</v>
      </c>
      <c r="I388" s="217">
        <v>44832</v>
      </c>
      <c r="J388" s="218">
        <v>22886.63</v>
      </c>
      <c r="K388" s="219">
        <v>36</v>
      </c>
      <c r="L388" s="220">
        <f t="shared" ref="L388" si="126">DATE(YEAR(I388),MONTH(I388),1)</f>
        <v>44805</v>
      </c>
      <c r="M388" s="221">
        <f t="shared" ref="M388" si="127">EDATE(L388,K388)-1</f>
        <v>45900</v>
      </c>
      <c r="N388" s="222">
        <f t="shared" ref="N388" si="128">+J388/K388</f>
        <v>635.73972222222221</v>
      </c>
      <c r="O388" s="223" t="str">
        <f t="shared" ref="O388" si="129">IF($S$3&lt;L388,"N",IF($S$3&gt;M388,"T",DATEDIF(L388,$S$3,"m")))</f>
        <v>T</v>
      </c>
      <c r="P388" s="224">
        <f t="shared" ref="P388" si="130">IF(ISNUMBER(O388),N388,0)</f>
        <v>0</v>
      </c>
      <c r="Q388" s="225">
        <f t="shared" ref="Q388" si="131">IF(O388="t",K388*N388,IF(ISNUMBER(O388),O388*N388,0))</f>
        <v>22886.63</v>
      </c>
      <c r="R388" s="226">
        <f t="shared" ref="R388" si="132">+Q388+P388</f>
        <v>22886.63</v>
      </c>
      <c r="S388" s="227">
        <f t="shared" ref="S388" si="133">+J388-R388</f>
        <v>0</v>
      </c>
      <c r="T388" s="222">
        <f t="shared" ref="T388" si="134">IF(Q388=0,J388-P388-R388,J388-Q388-P388-S388)</f>
        <v>0</v>
      </c>
    </row>
    <row r="389" spans="1:20" s="228" customFormat="1" ht="24.95" customHeight="1" x14ac:dyDescent="0.25">
      <c r="A389" s="229"/>
      <c r="B389" s="230"/>
      <c r="C389" s="231"/>
      <c r="D389" s="309" t="s">
        <v>645</v>
      </c>
      <c r="E389" s="216"/>
      <c r="F389" s="216"/>
      <c r="G389" s="216"/>
      <c r="H389" s="312"/>
      <c r="I389" s="232"/>
      <c r="J389" s="233"/>
      <c r="K389" s="234"/>
      <c r="L389" s="235"/>
      <c r="M389" s="236"/>
      <c r="N389" s="237"/>
      <c r="O389" s="238"/>
      <c r="P389" s="239"/>
      <c r="Q389" s="240"/>
      <c r="R389" s="241"/>
      <c r="S389" s="242"/>
      <c r="T389" s="237"/>
    </row>
    <row r="390" spans="1:20" s="228" customFormat="1" ht="24.95" customHeight="1" x14ac:dyDescent="0.25">
      <c r="A390" s="229"/>
      <c r="B390" s="230"/>
      <c r="C390" s="231"/>
      <c r="D390" s="309" t="s">
        <v>646</v>
      </c>
      <c r="E390" s="216"/>
      <c r="F390" s="216"/>
      <c r="G390" s="216"/>
      <c r="H390" s="312"/>
      <c r="I390" s="232"/>
      <c r="J390" s="233"/>
      <c r="K390" s="234"/>
      <c r="L390" s="235"/>
      <c r="M390" s="236"/>
      <c r="N390" s="237"/>
      <c r="O390" s="238"/>
      <c r="P390" s="239"/>
      <c r="Q390" s="240"/>
      <c r="R390" s="241"/>
      <c r="S390" s="242"/>
      <c r="T390" s="237"/>
    </row>
    <row r="391" spans="1:20" s="228" customFormat="1" ht="24.95" customHeight="1" x14ac:dyDescent="0.25">
      <c r="A391" s="229"/>
      <c r="B391" s="230"/>
      <c r="C391" s="231"/>
      <c r="D391" s="309" t="s">
        <v>647</v>
      </c>
      <c r="E391" s="216"/>
      <c r="F391" s="216"/>
      <c r="G391" s="216"/>
      <c r="H391" s="312"/>
      <c r="I391" s="232"/>
      <c r="J391" s="233"/>
      <c r="K391" s="234"/>
      <c r="L391" s="235"/>
      <c r="M391" s="236"/>
      <c r="N391" s="237"/>
      <c r="O391" s="238"/>
      <c r="P391" s="239"/>
      <c r="Q391" s="240"/>
      <c r="R391" s="241"/>
      <c r="S391" s="242"/>
      <c r="T391" s="237"/>
    </row>
    <row r="392" spans="1:20" s="228" customFormat="1" ht="24.95" customHeight="1" x14ac:dyDescent="0.25">
      <c r="A392" s="229"/>
      <c r="B392" s="230"/>
      <c r="C392" s="231"/>
      <c r="D392" s="309" t="s">
        <v>648</v>
      </c>
      <c r="E392" s="216"/>
      <c r="F392" s="216"/>
      <c r="G392" s="216"/>
      <c r="H392" s="312"/>
      <c r="I392" s="232"/>
      <c r="J392" s="233"/>
      <c r="K392" s="234"/>
      <c r="L392" s="235"/>
      <c r="M392" s="236"/>
      <c r="N392" s="237"/>
      <c r="O392" s="238"/>
      <c r="P392" s="239"/>
      <c r="Q392" s="240"/>
      <c r="R392" s="241"/>
      <c r="S392" s="242"/>
      <c r="T392" s="237"/>
    </row>
    <row r="393" spans="1:20" s="228" customFormat="1" ht="24.95" customHeight="1" x14ac:dyDescent="0.25">
      <c r="A393" s="229"/>
      <c r="B393" s="230"/>
      <c r="C393" s="231"/>
      <c r="D393" s="309" t="s">
        <v>649</v>
      </c>
      <c r="E393" s="216"/>
      <c r="F393" s="216"/>
      <c r="G393" s="216"/>
      <c r="H393" s="312"/>
      <c r="I393" s="232"/>
      <c r="J393" s="233"/>
      <c r="K393" s="234"/>
      <c r="L393" s="235"/>
      <c r="M393" s="236"/>
      <c r="N393" s="237"/>
      <c r="O393" s="238"/>
      <c r="P393" s="239"/>
      <c r="Q393" s="240"/>
      <c r="R393" s="241"/>
      <c r="S393" s="242"/>
      <c r="T393" s="237"/>
    </row>
    <row r="394" spans="1:20" s="228" customFormat="1" ht="24.95" customHeight="1" x14ac:dyDescent="0.25">
      <c r="A394" s="229"/>
      <c r="B394" s="230"/>
      <c r="C394" s="231"/>
      <c r="D394" s="309" t="s">
        <v>650</v>
      </c>
      <c r="E394" s="216"/>
      <c r="F394" s="216"/>
      <c r="G394" s="216"/>
      <c r="H394" s="312"/>
      <c r="I394" s="232"/>
      <c r="J394" s="233"/>
      <c r="K394" s="234"/>
      <c r="L394" s="235"/>
      <c r="M394" s="236"/>
      <c r="N394" s="237"/>
      <c r="O394" s="238"/>
      <c r="P394" s="239"/>
      <c r="Q394" s="240"/>
      <c r="R394" s="241"/>
      <c r="S394" s="242"/>
      <c r="T394" s="237"/>
    </row>
    <row r="395" spans="1:20" s="228" customFormat="1" ht="24.95" customHeight="1" x14ac:dyDescent="0.25">
      <c r="A395" s="229"/>
      <c r="B395" s="230"/>
      <c r="C395" s="231"/>
      <c r="D395" s="309" t="s">
        <v>651</v>
      </c>
      <c r="E395" s="216"/>
      <c r="F395" s="216"/>
      <c r="G395" s="216"/>
      <c r="H395" s="312"/>
      <c r="I395" s="232"/>
      <c r="J395" s="233"/>
      <c r="K395" s="234"/>
      <c r="L395" s="235"/>
      <c r="M395" s="236"/>
      <c r="N395" s="237"/>
      <c r="O395" s="238"/>
      <c r="P395" s="239"/>
      <c r="Q395" s="240"/>
      <c r="R395" s="241"/>
      <c r="S395" s="242"/>
      <c r="T395" s="237"/>
    </row>
    <row r="396" spans="1:20" s="228" customFormat="1" ht="24.95" customHeight="1" x14ac:dyDescent="0.25">
      <c r="A396" s="229"/>
      <c r="B396" s="230"/>
      <c r="C396" s="231"/>
      <c r="D396" s="309" t="s">
        <v>652</v>
      </c>
      <c r="E396" s="216"/>
      <c r="F396" s="216"/>
      <c r="G396" s="216"/>
      <c r="H396" s="312"/>
      <c r="I396" s="232"/>
      <c r="J396" s="233"/>
      <c r="K396" s="234"/>
      <c r="L396" s="235"/>
      <c r="M396" s="236"/>
      <c r="N396" s="237"/>
      <c r="O396" s="238"/>
      <c r="P396" s="239"/>
      <c r="Q396" s="240"/>
      <c r="R396" s="241"/>
      <c r="S396" s="242"/>
      <c r="T396" s="237"/>
    </row>
    <row r="397" spans="1:20" s="228" customFormat="1" ht="24.95" customHeight="1" x14ac:dyDescent="0.25">
      <c r="A397" s="229"/>
      <c r="B397" s="230"/>
      <c r="C397" s="231"/>
      <c r="D397" s="309" t="s">
        <v>653</v>
      </c>
      <c r="E397" s="216"/>
      <c r="F397" s="216"/>
      <c r="G397" s="216"/>
      <c r="H397" s="312"/>
      <c r="I397" s="232"/>
      <c r="J397" s="233"/>
      <c r="K397" s="234"/>
      <c r="L397" s="235"/>
      <c r="M397" s="236"/>
      <c r="N397" s="237"/>
      <c r="O397" s="238"/>
      <c r="P397" s="239"/>
      <c r="Q397" s="240"/>
      <c r="R397" s="241"/>
      <c r="S397" s="242"/>
      <c r="T397" s="237"/>
    </row>
    <row r="398" spans="1:20" s="228" customFormat="1" ht="24.95" customHeight="1" x14ac:dyDescent="0.25">
      <c r="A398" s="243"/>
      <c r="B398" s="244"/>
      <c r="C398" s="245"/>
      <c r="D398" s="309" t="s">
        <v>654</v>
      </c>
      <c r="E398" s="216"/>
      <c r="F398" s="216"/>
      <c r="G398" s="216"/>
      <c r="H398" s="312"/>
      <c r="I398" s="232"/>
      <c r="J398" s="246"/>
      <c r="K398" s="247"/>
      <c r="L398" s="248"/>
      <c r="M398" s="249"/>
      <c r="N398" s="250"/>
      <c r="O398" s="251"/>
      <c r="P398" s="252"/>
      <c r="Q398" s="253"/>
      <c r="R398" s="254"/>
      <c r="S398" s="255"/>
      <c r="T398" s="250"/>
    </row>
    <row r="399" spans="1:20" ht="24.95" customHeight="1" x14ac:dyDescent="0.2">
      <c r="A399" s="179" t="s">
        <v>434</v>
      </c>
      <c r="B399" s="181"/>
      <c r="C399" s="181"/>
      <c r="D399" s="308" t="s">
        <v>655</v>
      </c>
      <c r="E399" s="182" t="s">
        <v>973</v>
      </c>
      <c r="F399" s="182" t="s">
        <v>974</v>
      </c>
      <c r="G399" s="182" t="s">
        <v>146</v>
      </c>
      <c r="H399" s="307" t="s">
        <v>884</v>
      </c>
      <c r="I399" s="206">
        <v>44812</v>
      </c>
      <c r="J399" s="209">
        <v>14570.26</v>
      </c>
      <c r="K399" s="180">
        <v>36</v>
      </c>
      <c r="L399" s="206">
        <f t="shared" ref="L399:L425" si="135">DATE(YEAR(I399),MONTH(I399),1)</f>
        <v>44805</v>
      </c>
      <c r="M399" s="186">
        <f t="shared" ref="M399:M425" si="136">EDATE(L399,K399)-1</f>
        <v>45900</v>
      </c>
      <c r="N399" s="187">
        <f t="shared" ref="N399:N425" si="137">+J399/K399</f>
        <v>404.72944444444443</v>
      </c>
      <c r="O399" s="188" t="str">
        <f t="shared" ref="O399" si="138">IF($S$3&lt;L399,"N",IF($S$3&gt;M399,"T",DATEDIF(L399,$S$3,"m")))</f>
        <v>T</v>
      </c>
      <c r="P399" s="189">
        <f t="shared" ref="P399:P425" si="139">IF(ISNUMBER(O399),N399,0)</f>
        <v>0</v>
      </c>
      <c r="Q399" s="190">
        <f t="shared" ref="Q399:Q425" si="140">IF(O399="t",K399*N399,IF(ISNUMBER(O399),O399*N399,0))</f>
        <v>14570.259999999998</v>
      </c>
      <c r="R399" s="207">
        <f t="shared" ref="R399:R425" si="141">+Q399+P399</f>
        <v>14570.259999999998</v>
      </c>
      <c r="S399" s="208">
        <f t="shared" ref="S399:S425" si="142">+J399-R399</f>
        <v>0</v>
      </c>
      <c r="T399" s="192">
        <f t="shared" ref="T399:T425" si="143">IF(Q399=0,J399-P399-R399,J399-Q399-P399-S399)</f>
        <v>1.8189894035458565E-12</v>
      </c>
    </row>
    <row r="400" spans="1:20" ht="24.95" customHeight="1" x14ac:dyDescent="0.2">
      <c r="A400" s="179" t="s">
        <v>435</v>
      </c>
      <c r="B400" s="181"/>
      <c r="C400" s="181"/>
      <c r="D400" s="308" t="s">
        <v>655</v>
      </c>
      <c r="E400" s="182" t="s">
        <v>973</v>
      </c>
      <c r="F400" s="182" t="s">
        <v>974</v>
      </c>
      <c r="G400" s="182" t="s">
        <v>146</v>
      </c>
      <c r="H400" s="307" t="s">
        <v>884</v>
      </c>
      <c r="I400" s="206">
        <v>44812</v>
      </c>
      <c r="J400" s="209">
        <v>14570.26</v>
      </c>
      <c r="K400" s="180">
        <v>36</v>
      </c>
      <c r="L400" s="206">
        <f t="shared" si="135"/>
        <v>44805</v>
      </c>
      <c r="M400" s="186">
        <f t="shared" si="136"/>
        <v>45900</v>
      </c>
      <c r="N400" s="187">
        <f t="shared" si="137"/>
        <v>404.72944444444443</v>
      </c>
      <c r="O400" s="188" t="str">
        <f t="shared" ref="O400:O425" si="144">IF($S$3&lt;L400,"N",IF($S$3&gt;M400,"T",DATEDIF(L400,$S$3,"m")))</f>
        <v>T</v>
      </c>
      <c r="P400" s="189">
        <f t="shared" si="139"/>
        <v>0</v>
      </c>
      <c r="Q400" s="190">
        <f t="shared" si="140"/>
        <v>14570.259999999998</v>
      </c>
      <c r="R400" s="207">
        <f t="shared" si="141"/>
        <v>14570.259999999998</v>
      </c>
      <c r="S400" s="208">
        <f t="shared" si="142"/>
        <v>0</v>
      </c>
      <c r="T400" s="192">
        <f t="shared" si="143"/>
        <v>1.8189894035458565E-12</v>
      </c>
    </row>
    <row r="401" spans="1:20" ht="24.95" customHeight="1" x14ac:dyDescent="0.2">
      <c r="A401" s="179" t="s">
        <v>436</v>
      </c>
      <c r="B401" s="181"/>
      <c r="C401" s="181"/>
      <c r="D401" s="308" t="s">
        <v>655</v>
      </c>
      <c r="E401" s="182" t="s">
        <v>973</v>
      </c>
      <c r="F401" s="182" t="s">
        <v>974</v>
      </c>
      <c r="G401" s="182" t="s">
        <v>146</v>
      </c>
      <c r="H401" s="307" t="s">
        <v>884</v>
      </c>
      <c r="I401" s="206">
        <v>44812</v>
      </c>
      <c r="J401" s="209">
        <v>14570.26</v>
      </c>
      <c r="K401" s="180">
        <v>36</v>
      </c>
      <c r="L401" s="206">
        <f t="shared" si="135"/>
        <v>44805</v>
      </c>
      <c r="M401" s="186">
        <f t="shared" si="136"/>
        <v>45900</v>
      </c>
      <c r="N401" s="187">
        <f t="shared" si="137"/>
        <v>404.72944444444443</v>
      </c>
      <c r="O401" s="188" t="str">
        <f t="shared" si="144"/>
        <v>T</v>
      </c>
      <c r="P401" s="189">
        <f t="shared" si="139"/>
        <v>0</v>
      </c>
      <c r="Q401" s="190">
        <f t="shared" si="140"/>
        <v>14570.259999999998</v>
      </c>
      <c r="R401" s="207">
        <f t="shared" si="141"/>
        <v>14570.259999999998</v>
      </c>
      <c r="S401" s="208">
        <f t="shared" si="142"/>
        <v>0</v>
      </c>
      <c r="T401" s="192">
        <f t="shared" si="143"/>
        <v>1.8189894035458565E-12</v>
      </c>
    </row>
    <row r="402" spans="1:20" ht="24.95" customHeight="1" x14ac:dyDescent="0.2">
      <c r="A402" s="179" t="s">
        <v>437</v>
      </c>
      <c r="B402" s="181"/>
      <c r="C402" s="181"/>
      <c r="D402" s="308" t="s">
        <v>656</v>
      </c>
      <c r="E402" s="182" t="s">
        <v>137</v>
      </c>
      <c r="F402" s="182" t="s">
        <v>975</v>
      </c>
      <c r="G402" s="182" t="s">
        <v>146</v>
      </c>
      <c r="H402" s="307" t="s">
        <v>884</v>
      </c>
      <c r="I402" s="206">
        <v>44812</v>
      </c>
      <c r="J402" s="209">
        <v>204249.11</v>
      </c>
      <c r="K402" s="180">
        <v>36</v>
      </c>
      <c r="L402" s="206">
        <f t="shared" si="135"/>
        <v>44805</v>
      </c>
      <c r="M402" s="186">
        <f t="shared" si="136"/>
        <v>45900</v>
      </c>
      <c r="N402" s="187">
        <f t="shared" si="137"/>
        <v>5673.5863888888889</v>
      </c>
      <c r="O402" s="188" t="str">
        <f t="shared" si="144"/>
        <v>T</v>
      </c>
      <c r="P402" s="189">
        <f t="shared" si="139"/>
        <v>0</v>
      </c>
      <c r="Q402" s="190">
        <f t="shared" si="140"/>
        <v>204249.11</v>
      </c>
      <c r="R402" s="207">
        <f t="shared" si="141"/>
        <v>204249.11</v>
      </c>
      <c r="S402" s="208">
        <f t="shared" si="142"/>
        <v>0</v>
      </c>
      <c r="T402" s="192">
        <f t="shared" si="143"/>
        <v>0</v>
      </c>
    </row>
    <row r="403" spans="1:20" ht="24.95" customHeight="1" x14ac:dyDescent="0.2">
      <c r="A403" s="179" t="s">
        <v>438</v>
      </c>
      <c r="B403" s="181"/>
      <c r="C403" s="181"/>
      <c r="D403" s="308" t="s">
        <v>657</v>
      </c>
      <c r="E403" s="182" t="s">
        <v>146</v>
      </c>
      <c r="F403" s="182" t="s">
        <v>146</v>
      </c>
      <c r="G403" s="182" t="s">
        <v>146</v>
      </c>
      <c r="H403" s="307" t="s">
        <v>884</v>
      </c>
      <c r="I403" s="206">
        <v>44812</v>
      </c>
      <c r="J403" s="209">
        <v>6287.07</v>
      </c>
      <c r="K403" s="180">
        <v>120</v>
      </c>
      <c r="L403" s="206">
        <f t="shared" si="135"/>
        <v>44805</v>
      </c>
      <c r="M403" s="186">
        <f t="shared" si="136"/>
        <v>48457</v>
      </c>
      <c r="N403" s="187">
        <f t="shared" si="137"/>
        <v>52.392249999999997</v>
      </c>
      <c r="O403" s="188">
        <f t="shared" si="144"/>
        <v>96</v>
      </c>
      <c r="P403" s="189">
        <f t="shared" si="139"/>
        <v>52.392249999999997</v>
      </c>
      <c r="Q403" s="190">
        <f t="shared" si="140"/>
        <v>5029.6559999999999</v>
      </c>
      <c r="R403" s="207">
        <f t="shared" si="141"/>
        <v>5082.0482499999998</v>
      </c>
      <c r="S403" s="208">
        <f t="shared" si="142"/>
        <v>1205.0217499999999</v>
      </c>
      <c r="T403" s="192">
        <f t="shared" si="143"/>
        <v>-2.2737367544323206E-13</v>
      </c>
    </row>
    <row r="404" spans="1:20" ht="24.95" customHeight="1" x14ac:dyDescent="0.2">
      <c r="A404" s="179" t="s">
        <v>439</v>
      </c>
      <c r="B404" s="181"/>
      <c r="C404" s="181"/>
      <c r="D404" s="308" t="s">
        <v>657</v>
      </c>
      <c r="E404" s="182" t="s">
        <v>146</v>
      </c>
      <c r="F404" s="182" t="s">
        <v>146</v>
      </c>
      <c r="G404" s="182" t="s">
        <v>146</v>
      </c>
      <c r="H404" s="307" t="s">
        <v>884</v>
      </c>
      <c r="I404" s="206">
        <v>44812</v>
      </c>
      <c r="J404" s="209">
        <v>6287.07</v>
      </c>
      <c r="K404" s="180">
        <v>120</v>
      </c>
      <c r="L404" s="206">
        <f t="shared" si="135"/>
        <v>44805</v>
      </c>
      <c r="M404" s="186">
        <f t="shared" si="136"/>
        <v>48457</v>
      </c>
      <c r="N404" s="187">
        <f t="shared" si="137"/>
        <v>52.392249999999997</v>
      </c>
      <c r="O404" s="188">
        <f t="shared" si="144"/>
        <v>96</v>
      </c>
      <c r="P404" s="189">
        <f t="shared" si="139"/>
        <v>52.392249999999997</v>
      </c>
      <c r="Q404" s="190">
        <f t="shared" si="140"/>
        <v>5029.6559999999999</v>
      </c>
      <c r="R404" s="207">
        <f t="shared" si="141"/>
        <v>5082.0482499999998</v>
      </c>
      <c r="S404" s="208">
        <f t="shared" si="142"/>
        <v>1205.0217499999999</v>
      </c>
      <c r="T404" s="192">
        <f t="shared" si="143"/>
        <v>-2.2737367544323206E-13</v>
      </c>
    </row>
    <row r="405" spans="1:20" ht="24.95" customHeight="1" x14ac:dyDescent="0.2">
      <c r="A405" s="179" t="s">
        <v>440</v>
      </c>
      <c r="B405" s="181"/>
      <c r="C405" s="181"/>
      <c r="D405" s="308" t="s">
        <v>658</v>
      </c>
      <c r="E405" s="182" t="s">
        <v>146</v>
      </c>
      <c r="F405" s="182" t="s">
        <v>146</v>
      </c>
      <c r="G405" s="182" t="s">
        <v>146</v>
      </c>
      <c r="H405" s="307" t="s">
        <v>884</v>
      </c>
      <c r="I405" s="206">
        <v>44812</v>
      </c>
      <c r="J405" s="209">
        <v>6277.59</v>
      </c>
      <c r="K405" s="180">
        <v>120</v>
      </c>
      <c r="L405" s="206">
        <f t="shared" si="135"/>
        <v>44805</v>
      </c>
      <c r="M405" s="186">
        <f t="shared" si="136"/>
        <v>48457</v>
      </c>
      <c r="N405" s="187">
        <f t="shared" si="137"/>
        <v>52.313250000000004</v>
      </c>
      <c r="O405" s="188">
        <f t="shared" si="144"/>
        <v>96</v>
      </c>
      <c r="P405" s="189">
        <f t="shared" si="139"/>
        <v>52.313250000000004</v>
      </c>
      <c r="Q405" s="190">
        <f t="shared" si="140"/>
        <v>5022.0720000000001</v>
      </c>
      <c r="R405" s="207">
        <f t="shared" si="141"/>
        <v>5074.3852500000003</v>
      </c>
      <c r="S405" s="208">
        <f t="shared" si="142"/>
        <v>1203.2047499999999</v>
      </c>
      <c r="T405" s="192">
        <f t="shared" si="143"/>
        <v>2.2737367544323206E-13</v>
      </c>
    </row>
    <row r="406" spans="1:20" ht="24.95" customHeight="1" x14ac:dyDescent="0.2">
      <c r="A406" s="179" t="s">
        <v>441</v>
      </c>
      <c r="B406" s="181"/>
      <c r="C406" s="181"/>
      <c r="D406" s="308" t="s">
        <v>658</v>
      </c>
      <c r="E406" s="182" t="s">
        <v>146</v>
      </c>
      <c r="F406" s="182" t="s">
        <v>146</v>
      </c>
      <c r="G406" s="182" t="s">
        <v>146</v>
      </c>
      <c r="H406" s="307" t="s">
        <v>884</v>
      </c>
      <c r="I406" s="206">
        <v>44812</v>
      </c>
      <c r="J406" s="209">
        <v>6277.59</v>
      </c>
      <c r="K406" s="180">
        <v>120</v>
      </c>
      <c r="L406" s="206">
        <f t="shared" si="135"/>
        <v>44805</v>
      </c>
      <c r="M406" s="186">
        <f t="shared" si="136"/>
        <v>48457</v>
      </c>
      <c r="N406" s="187">
        <f t="shared" si="137"/>
        <v>52.313250000000004</v>
      </c>
      <c r="O406" s="188">
        <f t="shared" si="144"/>
        <v>96</v>
      </c>
      <c r="P406" s="189">
        <f t="shared" si="139"/>
        <v>52.313250000000004</v>
      </c>
      <c r="Q406" s="190">
        <f t="shared" si="140"/>
        <v>5022.0720000000001</v>
      </c>
      <c r="R406" s="207">
        <f t="shared" si="141"/>
        <v>5074.3852500000003</v>
      </c>
      <c r="S406" s="208">
        <f t="shared" si="142"/>
        <v>1203.2047499999999</v>
      </c>
      <c r="T406" s="192">
        <f t="shared" si="143"/>
        <v>2.2737367544323206E-13</v>
      </c>
    </row>
    <row r="407" spans="1:20" ht="24.95" customHeight="1" x14ac:dyDescent="0.2">
      <c r="A407" s="179" t="s">
        <v>442</v>
      </c>
      <c r="B407" s="181"/>
      <c r="C407" s="181"/>
      <c r="D407" s="308" t="s">
        <v>658</v>
      </c>
      <c r="E407" s="182" t="s">
        <v>146</v>
      </c>
      <c r="F407" s="182" t="s">
        <v>146</v>
      </c>
      <c r="G407" s="182" t="s">
        <v>146</v>
      </c>
      <c r="H407" s="307" t="s">
        <v>884</v>
      </c>
      <c r="I407" s="206">
        <v>44812</v>
      </c>
      <c r="J407" s="209">
        <v>6277.59</v>
      </c>
      <c r="K407" s="180">
        <v>120</v>
      </c>
      <c r="L407" s="206">
        <f t="shared" si="135"/>
        <v>44805</v>
      </c>
      <c r="M407" s="186">
        <f t="shared" si="136"/>
        <v>48457</v>
      </c>
      <c r="N407" s="187">
        <f t="shared" si="137"/>
        <v>52.313250000000004</v>
      </c>
      <c r="O407" s="188">
        <f t="shared" si="144"/>
        <v>96</v>
      </c>
      <c r="P407" s="189">
        <f t="shared" si="139"/>
        <v>52.313250000000004</v>
      </c>
      <c r="Q407" s="190">
        <f t="shared" si="140"/>
        <v>5022.0720000000001</v>
      </c>
      <c r="R407" s="207">
        <f t="shared" si="141"/>
        <v>5074.3852500000003</v>
      </c>
      <c r="S407" s="208">
        <f t="shared" si="142"/>
        <v>1203.2047499999999</v>
      </c>
      <c r="T407" s="192">
        <f t="shared" si="143"/>
        <v>2.2737367544323206E-13</v>
      </c>
    </row>
    <row r="408" spans="1:20" ht="24.95" customHeight="1" x14ac:dyDescent="0.2">
      <c r="A408" s="179" t="s">
        <v>443</v>
      </c>
      <c r="B408" s="181"/>
      <c r="C408" s="181"/>
      <c r="D408" s="308" t="s">
        <v>658</v>
      </c>
      <c r="E408" s="182" t="s">
        <v>146</v>
      </c>
      <c r="F408" s="182" t="s">
        <v>146</v>
      </c>
      <c r="G408" s="182" t="s">
        <v>146</v>
      </c>
      <c r="H408" s="307" t="s">
        <v>884</v>
      </c>
      <c r="I408" s="206">
        <v>44812</v>
      </c>
      <c r="J408" s="209">
        <v>6277.59</v>
      </c>
      <c r="K408" s="180">
        <v>120</v>
      </c>
      <c r="L408" s="206">
        <f t="shared" si="135"/>
        <v>44805</v>
      </c>
      <c r="M408" s="186">
        <f t="shared" si="136"/>
        <v>48457</v>
      </c>
      <c r="N408" s="187">
        <f t="shared" si="137"/>
        <v>52.313250000000004</v>
      </c>
      <c r="O408" s="188">
        <f t="shared" si="144"/>
        <v>96</v>
      </c>
      <c r="P408" s="189">
        <f t="shared" si="139"/>
        <v>52.313250000000004</v>
      </c>
      <c r="Q408" s="190">
        <f t="shared" si="140"/>
        <v>5022.0720000000001</v>
      </c>
      <c r="R408" s="207">
        <f t="shared" si="141"/>
        <v>5074.3852500000003</v>
      </c>
      <c r="S408" s="208">
        <f t="shared" si="142"/>
        <v>1203.2047499999999</v>
      </c>
      <c r="T408" s="192">
        <f t="shared" si="143"/>
        <v>2.2737367544323206E-13</v>
      </c>
    </row>
    <row r="409" spans="1:20" ht="24.95" customHeight="1" x14ac:dyDescent="0.2">
      <c r="A409" s="179" t="s">
        <v>444</v>
      </c>
      <c r="B409" s="181"/>
      <c r="C409" s="181"/>
      <c r="D409" s="308" t="s">
        <v>658</v>
      </c>
      <c r="E409" s="182" t="s">
        <v>146</v>
      </c>
      <c r="F409" s="182" t="s">
        <v>146</v>
      </c>
      <c r="G409" s="182" t="s">
        <v>146</v>
      </c>
      <c r="H409" s="307" t="s">
        <v>884</v>
      </c>
      <c r="I409" s="206">
        <v>44812</v>
      </c>
      <c r="J409" s="209">
        <v>6277.59</v>
      </c>
      <c r="K409" s="180">
        <v>120</v>
      </c>
      <c r="L409" s="206">
        <f t="shared" si="135"/>
        <v>44805</v>
      </c>
      <c r="M409" s="186">
        <f t="shared" si="136"/>
        <v>48457</v>
      </c>
      <c r="N409" s="187">
        <f t="shared" si="137"/>
        <v>52.313250000000004</v>
      </c>
      <c r="O409" s="188">
        <f t="shared" si="144"/>
        <v>96</v>
      </c>
      <c r="P409" s="189">
        <f t="shared" si="139"/>
        <v>52.313250000000004</v>
      </c>
      <c r="Q409" s="190">
        <f t="shared" si="140"/>
        <v>5022.0720000000001</v>
      </c>
      <c r="R409" s="207">
        <f t="shared" si="141"/>
        <v>5074.3852500000003</v>
      </c>
      <c r="S409" s="208">
        <f t="shared" si="142"/>
        <v>1203.2047499999999</v>
      </c>
      <c r="T409" s="192">
        <f t="shared" si="143"/>
        <v>2.2737367544323206E-13</v>
      </c>
    </row>
    <row r="410" spans="1:20" ht="24.95" customHeight="1" x14ac:dyDescent="0.2">
      <c r="A410" s="179" t="s">
        <v>445</v>
      </c>
      <c r="B410" s="181"/>
      <c r="C410" s="181"/>
      <c r="D410" s="308" t="s">
        <v>658</v>
      </c>
      <c r="E410" s="182" t="s">
        <v>146</v>
      </c>
      <c r="F410" s="182" t="s">
        <v>146</v>
      </c>
      <c r="G410" s="182" t="s">
        <v>146</v>
      </c>
      <c r="H410" s="307" t="s">
        <v>884</v>
      </c>
      <c r="I410" s="206">
        <v>44812</v>
      </c>
      <c r="J410" s="209">
        <v>6277.59</v>
      </c>
      <c r="K410" s="180">
        <v>120</v>
      </c>
      <c r="L410" s="206">
        <f t="shared" si="135"/>
        <v>44805</v>
      </c>
      <c r="M410" s="186">
        <f t="shared" si="136"/>
        <v>48457</v>
      </c>
      <c r="N410" s="187">
        <f t="shared" si="137"/>
        <v>52.313250000000004</v>
      </c>
      <c r="O410" s="188">
        <f t="shared" si="144"/>
        <v>96</v>
      </c>
      <c r="P410" s="189">
        <f t="shared" si="139"/>
        <v>52.313250000000004</v>
      </c>
      <c r="Q410" s="190">
        <f t="shared" si="140"/>
        <v>5022.0720000000001</v>
      </c>
      <c r="R410" s="207">
        <f t="shared" si="141"/>
        <v>5074.3852500000003</v>
      </c>
      <c r="S410" s="208">
        <f t="shared" si="142"/>
        <v>1203.2047499999999</v>
      </c>
      <c r="T410" s="192">
        <f t="shared" si="143"/>
        <v>2.2737367544323206E-13</v>
      </c>
    </row>
    <row r="411" spans="1:20" ht="24.95" customHeight="1" x14ac:dyDescent="0.2">
      <c r="A411" s="179" t="s">
        <v>446</v>
      </c>
      <c r="B411" s="181"/>
      <c r="C411" s="181"/>
      <c r="D411" s="308" t="s">
        <v>658</v>
      </c>
      <c r="E411" s="182" t="s">
        <v>146</v>
      </c>
      <c r="F411" s="182" t="s">
        <v>146</v>
      </c>
      <c r="G411" s="182" t="s">
        <v>146</v>
      </c>
      <c r="H411" s="307" t="s">
        <v>884</v>
      </c>
      <c r="I411" s="206">
        <v>44812</v>
      </c>
      <c r="J411" s="209">
        <v>6277.59</v>
      </c>
      <c r="K411" s="180">
        <v>120</v>
      </c>
      <c r="L411" s="206">
        <f t="shared" si="135"/>
        <v>44805</v>
      </c>
      <c r="M411" s="186">
        <f t="shared" si="136"/>
        <v>48457</v>
      </c>
      <c r="N411" s="187">
        <f t="shared" si="137"/>
        <v>52.313250000000004</v>
      </c>
      <c r="O411" s="188">
        <f t="shared" si="144"/>
        <v>96</v>
      </c>
      <c r="P411" s="189">
        <f t="shared" si="139"/>
        <v>52.313250000000004</v>
      </c>
      <c r="Q411" s="190">
        <f t="shared" si="140"/>
        <v>5022.0720000000001</v>
      </c>
      <c r="R411" s="207">
        <f t="shared" si="141"/>
        <v>5074.3852500000003</v>
      </c>
      <c r="S411" s="208">
        <f t="shared" si="142"/>
        <v>1203.2047499999999</v>
      </c>
      <c r="T411" s="192">
        <f t="shared" si="143"/>
        <v>2.2737367544323206E-13</v>
      </c>
    </row>
    <row r="412" spans="1:20" ht="24.95" customHeight="1" x14ac:dyDescent="0.2">
      <c r="A412" s="179" t="s">
        <v>447</v>
      </c>
      <c r="B412" s="181"/>
      <c r="C412" s="181"/>
      <c r="D412" s="308" t="s">
        <v>658</v>
      </c>
      <c r="E412" s="182" t="s">
        <v>146</v>
      </c>
      <c r="F412" s="182" t="s">
        <v>146</v>
      </c>
      <c r="G412" s="182" t="s">
        <v>146</v>
      </c>
      <c r="H412" s="307" t="s">
        <v>884</v>
      </c>
      <c r="I412" s="206">
        <v>44812</v>
      </c>
      <c r="J412" s="209">
        <v>6277.59</v>
      </c>
      <c r="K412" s="180">
        <v>120</v>
      </c>
      <c r="L412" s="206">
        <f t="shared" si="135"/>
        <v>44805</v>
      </c>
      <c r="M412" s="186">
        <f t="shared" si="136"/>
        <v>48457</v>
      </c>
      <c r="N412" s="187">
        <f t="shared" si="137"/>
        <v>52.313250000000004</v>
      </c>
      <c r="O412" s="188">
        <f t="shared" si="144"/>
        <v>96</v>
      </c>
      <c r="P412" s="189">
        <f t="shared" si="139"/>
        <v>52.313250000000004</v>
      </c>
      <c r="Q412" s="190">
        <f t="shared" si="140"/>
        <v>5022.0720000000001</v>
      </c>
      <c r="R412" s="207">
        <f t="shared" si="141"/>
        <v>5074.3852500000003</v>
      </c>
      <c r="S412" s="208">
        <f t="shared" si="142"/>
        <v>1203.2047499999999</v>
      </c>
      <c r="T412" s="192">
        <f t="shared" si="143"/>
        <v>2.2737367544323206E-13</v>
      </c>
    </row>
    <row r="413" spans="1:20" ht="24.95" customHeight="1" x14ac:dyDescent="0.2">
      <c r="A413" s="179" t="s">
        <v>448</v>
      </c>
      <c r="B413" s="181"/>
      <c r="C413" s="181"/>
      <c r="D413" s="308" t="s">
        <v>658</v>
      </c>
      <c r="E413" s="182" t="s">
        <v>146</v>
      </c>
      <c r="F413" s="182" t="s">
        <v>146</v>
      </c>
      <c r="G413" s="182" t="s">
        <v>146</v>
      </c>
      <c r="H413" s="307" t="s">
        <v>884</v>
      </c>
      <c r="I413" s="206">
        <v>44812</v>
      </c>
      <c r="J413" s="209">
        <v>6277.59</v>
      </c>
      <c r="K413" s="180">
        <v>120</v>
      </c>
      <c r="L413" s="206">
        <f t="shared" si="135"/>
        <v>44805</v>
      </c>
      <c r="M413" s="186">
        <f t="shared" si="136"/>
        <v>48457</v>
      </c>
      <c r="N413" s="187">
        <f t="shared" si="137"/>
        <v>52.313250000000004</v>
      </c>
      <c r="O413" s="188">
        <f t="shared" si="144"/>
        <v>96</v>
      </c>
      <c r="P413" s="189">
        <f t="shared" si="139"/>
        <v>52.313250000000004</v>
      </c>
      <c r="Q413" s="190">
        <f t="shared" si="140"/>
        <v>5022.0720000000001</v>
      </c>
      <c r="R413" s="207">
        <f t="shared" si="141"/>
        <v>5074.3852500000003</v>
      </c>
      <c r="S413" s="208">
        <f t="shared" si="142"/>
        <v>1203.2047499999999</v>
      </c>
      <c r="T413" s="192">
        <f t="shared" si="143"/>
        <v>2.2737367544323206E-13</v>
      </c>
    </row>
    <row r="414" spans="1:20" ht="24.95" customHeight="1" x14ac:dyDescent="0.2">
      <c r="A414" s="179" t="s">
        <v>449</v>
      </c>
      <c r="B414" s="181"/>
      <c r="C414" s="181"/>
      <c r="D414" s="308" t="s">
        <v>659</v>
      </c>
      <c r="E414" s="182" t="s">
        <v>146</v>
      </c>
      <c r="F414" s="182" t="s">
        <v>146</v>
      </c>
      <c r="G414" s="182" t="s">
        <v>146</v>
      </c>
      <c r="H414" s="307" t="s">
        <v>884</v>
      </c>
      <c r="I414" s="206">
        <v>44812</v>
      </c>
      <c r="J414" s="209">
        <v>2720.61</v>
      </c>
      <c r="K414" s="180">
        <v>120</v>
      </c>
      <c r="L414" s="206">
        <f t="shared" si="135"/>
        <v>44805</v>
      </c>
      <c r="M414" s="186">
        <f t="shared" si="136"/>
        <v>48457</v>
      </c>
      <c r="N414" s="187">
        <f t="shared" si="137"/>
        <v>22.671749999999999</v>
      </c>
      <c r="O414" s="188">
        <f t="shared" si="144"/>
        <v>96</v>
      </c>
      <c r="P414" s="189">
        <f t="shared" si="139"/>
        <v>22.671749999999999</v>
      </c>
      <c r="Q414" s="190">
        <f t="shared" si="140"/>
        <v>2176.4879999999998</v>
      </c>
      <c r="R414" s="207">
        <f t="shared" si="141"/>
        <v>2199.1597499999998</v>
      </c>
      <c r="S414" s="208">
        <f t="shared" si="142"/>
        <v>521.45025000000032</v>
      </c>
      <c r="T414" s="192">
        <f t="shared" si="143"/>
        <v>0</v>
      </c>
    </row>
    <row r="415" spans="1:20" ht="24.95" customHeight="1" x14ac:dyDescent="0.2">
      <c r="A415" s="179" t="s">
        <v>450</v>
      </c>
      <c r="B415" s="181"/>
      <c r="C415" s="181"/>
      <c r="D415" s="308" t="s">
        <v>659</v>
      </c>
      <c r="E415" s="182" t="s">
        <v>146</v>
      </c>
      <c r="F415" s="182" t="s">
        <v>146</v>
      </c>
      <c r="G415" s="182" t="s">
        <v>146</v>
      </c>
      <c r="H415" s="307" t="s">
        <v>884</v>
      </c>
      <c r="I415" s="206">
        <v>44812</v>
      </c>
      <c r="J415" s="209">
        <v>2720.61</v>
      </c>
      <c r="K415" s="180">
        <v>120</v>
      </c>
      <c r="L415" s="206">
        <f t="shared" si="135"/>
        <v>44805</v>
      </c>
      <c r="M415" s="186">
        <f t="shared" si="136"/>
        <v>48457</v>
      </c>
      <c r="N415" s="187">
        <f t="shared" si="137"/>
        <v>22.671749999999999</v>
      </c>
      <c r="O415" s="188">
        <f t="shared" si="144"/>
        <v>96</v>
      </c>
      <c r="P415" s="189">
        <f t="shared" si="139"/>
        <v>22.671749999999999</v>
      </c>
      <c r="Q415" s="190">
        <f t="shared" si="140"/>
        <v>2176.4879999999998</v>
      </c>
      <c r="R415" s="207">
        <f t="shared" si="141"/>
        <v>2199.1597499999998</v>
      </c>
      <c r="S415" s="208">
        <f t="shared" si="142"/>
        <v>521.45025000000032</v>
      </c>
      <c r="T415" s="192">
        <f t="shared" si="143"/>
        <v>0</v>
      </c>
    </row>
    <row r="416" spans="1:20" ht="24.95" customHeight="1" x14ac:dyDescent="0.2">
      <c r="A416" s="179" t="s">
        <v>451</v>
      </c>
      <c r="B416" s="181"/>
      <c r="C416" s="181"/>
      <c r="D416" s="308" t="s">
        <v>659</v>
      </c>
      <c r="E416" s="182" t="s">
        <v>146</v>
      </c>
      <c r="F416" s="182" t="s">
        <v>146</v>
      </c>
      <c r="G416" s="182" t="s">
        <v>146</v>
      </c>
      <c r="H416" s="307" t="s">
        <v>884</v>
      </c>
      <c r="I416" s="206">
        <v>44812</v>
      </c>
      <c r="J416" s="209">
        <v>2720.61</v>
      </c>
      <c r="K416" s="180">
        <v>120</v>
      </c>
      <c r="L416" s="206">
        <f t="shared" si="135"/>
        <v>44805</v>
      </c>
      <c r="M416" s="186">
        <f t="shared" si="136"/>
        <v>48457</v>
      </c>
      <c r="N416" s="187">
        <f t="shared" si="137"/>
        <v>22.671749999999999</v>
      </c>
      <c r="O416" s="188">
        <f t="shared" si="144"/>
        <v>96</v>
      </c>
      <c r="P416" s="189">
        <f t="shared" si="139"/>
        <v>22.671749999999999</v>
      </c>
      <c r="Q416" s="190">
        <f t="shared" si="140"/>
        <v>2176.4879999999998</v>
      </c>
      <c r="R416" s="207">
        <f t="shared" si="141"/>
        <v>2199.1597499999998</v>
      </c>
      <c r="S416" s="208">
        <f t="shared" si="142"/>
        <v>521.45025000000032</v>
      </c>
      <c r="T416" s="192">
        <f t="shared" si="143"/>
        <v>0</v>
      </c>
    </row>
    <row r="417" spans="1:20" ht="24.95" customHeight="1" x14ac:dyDescent="0.2">
      <c r="A417" s="179" t="s">
        <v>452</v>
      </c>
      <c r="B417" s="181"/>
      <c r="C417" s="181"/>
      <c r="D417" s="308" t="s">
        <v>659</v>
      </c>
      <c r="E417" s="182" t="s">
        <v>146</v>
      </c>
      <c r="F417" s="182" t="s">
        <v>146</v>
      </c>
      <c r="G417" s="182" t="s">
        <v>146</v>
      </c>
      <c r="H417" s="307" t="s">
        <v>884</v>
      </c>
      <c r="I417" s="206">
        <v>44812</v>
      </c>
      <c r="J417" s="209">
        <v>2720.61</v>
      </c>
      <c r="K417" s="180">
        <v>120</v>
      </c>
      <c r="L417" s="206">
        <f t="shared" si="135"/>
        <v>44805</v>
      </c>
      <c r="M417" s="186">
        <f t="shared" si="136"/>
        <v>48457</v>
      </c>
      <c r="N417" s="187">
        <f t="shared" si="137"/>
        <v>22.671749999999999</v>
      </c>
      <c r="O417" s="188">
        <f t="shared" si="144"/>
        <v>96</v>
      </c>
      <c r="P417" s="189">
        <f t="shared" si="139"/>
        <v>22.671749999999999</v>
      </c>
      <c r="Q417" s="190">
        <f t="shared" si="140"/>
        <v>2176.4879999999998</v>
      </c>
      <c r="R417" s="207">
        <f t="shared" si="141"/>
        <v>2199.1597499999998</v>
      </c>
      <c r="S417" s="208">
        <f t="shared" si="142"/>
        <v>521.45025000000032</v>
      </c>
      <c r="T417" s="192">
        <f t="shared" si="143"/>
        <v>0</v>
      </c>
    </row>
    <row r="418" spans="1:20" ht="24.95" customHeight="1" x14ac:dyDescent="0.2">
      <c r="A418" s="179" t="s">
        <v>453</v>
      </c>
      <c r="B418" s="181"/>
      <c r="C418" s="181"/>
      <c r="D418" s="308" t="s">
        <v>659</v>
      </c>
      <c r="E418" s="182" t="s">
        <v>146</v>
      </c>
      <c r="F418" s="182" t="s">
        <v>146</v>
      </c>
      <c r="G418" s="182" t="s">
        <v>146</v>
      </c>
      <c r="H418" s="307" t="s">
        <v>884</v>
      </c>
      <c r="I418" s="206">
        <v>44812</v>
      </c>
      <c r="J418" s="209">
        <v>2720.61</v>
      </c>
      <c r="K418" s="180">
        <v>120</v>
      </c>
      <c r="L418" s="206">
        <f t="shared" si="135"/>
        <v>44805</v>
      </c>
      <c r="M418" s="186">
        <f t="shared" si="136"/>
        <v>48457</v>
      </c>
      <c r="N418" s="187">
        <f t="shared" si="137"/>
        <v>22.671749999999999</v>
      </c>
      <c r="O418" s="188">
        <f t="shared" si="144"/>
        <v>96</v>
      </c>
      <c r="P418" s="189">
        <f t="shared" si="139"/>
        <v>22.671749999999999</v>
      </c>
      <c r="Q418" s="190">
        <f t="shared" si="140"/>
        <v>2176.4879999999998</v>
      </c>
      <c r="R418" s="207">
        <f t="shared" si="141"/>
        <v>2199.1597499999998</v>
      </c>
      <c r="S418" s="208">
        <f t="shared" si="142"/>
        <v>521.45025000000032</v>
      </c>
      <c r="T418" s="192">
        <f t="shared" si="143"/>
        <v>0</v>
      </c>
    </row>
    <row r="419" spans="1:20" ht="24.95" customHeight="1" x14ac:dyDescent="0.2">
      <c r="A419" s="179" t="s">
        <v>454</v>
      </c>
      <c r="B419" s="181"/>
      <c r="C419" s="181"/>
      <c r="D419" s="308" t="s">
        <v>659</v>
      </c>
      <c r="E419" s="182" t="s">
        <v>146</v>
      </c>
      <c r="F419" s="182" t="s">
        <v>146</v>
      </c>
      <c r="G419" s="182" t="s">
        <v>146</v>
      </c>
      <c r="H419" s="307" t="s">
        <v>884</v>
      </c>
      <c r="I419" s="206">
        <v>44812</v>
      </c>
      <c r="J419" s="209">
        <v>2720.61</v>
      </c>
      <c r="K419" s="180">
        <v>120</v>
      </c>
      <c r="L419" s="206">
        <f t="shared" si="135"/>
        <v>44805</v>
      </c>
      <c r="M419" s="186">
        <f t="shared" si="136"/>
        <v>48457</v>
      </c>
      <c r="N419" s="187">
        <f t="shared" si="137"/>
        <v>22.671749999999999</v>
      </c>
      <c r="O419" s="188">
        <f t="shared" si="144"/>
        <v>96</v>
      </c>
      <c r="P419" s="189">
        <f t="shared" si="139"/>
        <v>22.671749999999999</v>
      </c>
      <c r="Q419" s="190">
        <f t="shared" si="140"/>
        <v>2176.4879999999998</v>
      </c>
      <c r="R419" s="207">
        <f t="shared" si="141"/>
        <v>2199.1597499999998</v>
      </c>
      <c r="S419" s="208">
        <f t="shared" si="142"/>
        <v>521.45025000000032</v>
      </c>
      <c r="T419" s="192">
        <f t="shared" si="143"/>
        <v>0</v>
      </c>
    </row>
    <row r="420" spans="1:20" ht="24.95" customHeight="1" x14ac:dyDescent="0.2">
      <c r="A420" s="179" t="s">
        <v>455</v>
      </c>
      <c r="B420" s="181"/>
      <c r="C420" s="181"/>
      <c r="D420" s="308" t="s">
        <v>659</v>
      </c>
      <c r="E420" s="182" t="s">
        <v>146</v>
      </c>
      <c r="F420" s="182" t="s">
        <v>146</v>
      </c>
      <c r="G420" s="182" t="s">
        <v>146</v>
      </c>
      <c r="H420" s="307" t="s">
        <v>884</v>
      </c>
      <c r="I420" s="206">
        <v>44812</v>
      </c>
      <c r="J420" s="209">
        <v>2720.61</v>
      </c>
      <c r="K420" s="180">
        <v>120</v>
      </c>
      <c r="L420" s="206">
        <f t="shared" si="135"/>
        <v>44805</v>
      </c>
      <c r="M420" s="186">
        <f t="shared" si="136"/>
        <v>48457</v>
      </c>
      <c r="N420" s="187">
        <f t="shared" si="137"/>
        <v>22.671749999999999</v>
      </c>
      <c r="O420" s="188">
        <f t="shared" si="144"/>
        <v>96</v>
      </c>
      <c r="P420" s="189">
        <f t="shared" si="139"/>
        <v>22.671749999999999</v>
      </c>
      <c r="Q420" s="190">
        <f t="shared" si="140"/>
        <v>2176.4879999999998</v>
      </c>
      <c r="R420" s="207">
        <f t="shared" si="141"/>
        <v>2199.1597499999998</v>
      </c>
      <c r="S420" s="208">
        <f t="shared" si="142"/>
        <v>521.45025000000032</v>
      </c>
      <c r="T420" s="192">
        <f t="shared" si="143"/>
        <v>0</v>
      </c>
    </row>
    <row r="421" spans="1:20" ht="24.95" customHeight="1" x14ac:dyDescent="0.2">
      <c r="A421" s="179" t="s">
        <v>456</v>
      </c>
      <c r="B421" s="181"/>
      <c r="C421" s="181"/>
      <c r="D421" s="308" t="s">
        <v>659</v>
      </c>
      <c r="E421" s="182" t="s">
        <v>146</v>
      </c>
      <c r="F421" s="182" t="s">
        <v>146</v>
      </c>
      <c r="G421" s="182" t="s">
        <v>146</v>
      </c>
      <c r="H421" s="307" t="s">
        <v>884</v>
      </c>
      <c r="I421" s="206">
        <v>44812</v>
      </c>
      <c r="J421" s="209">
        <v>2720.61</v>
      </c>
      <c r="K421" s="180">
        <v>120</v>
      </c>
      <c r="L421" s="206">
        <f t="shared" si="135"/>
        <v>44805</v>
      </c>
      <c r="M421" s="186">
        <f t="shared" si="136"/>
        <v>48457</v>
      </c>
      <c r="N421" s="187">
        <f t="shared" si="137"/>
        <v>22.671749999999999</v>
      </c>
      <c r="O421" s="188">
        <f t="shared" si="144"/>
        <v>96</v>
      </c>
      <c r="P421" s="189">
        <f t="shared" si="139"/>
        <v>22.671749999999999</v>
      </c>
      <c r="Q421" s="190">
        <f t="shared" si="140"/>
        <v>2176.4879999999998</v>
      </c>
      <c r="R421" s="207">
        <f t="shared" si="141"/>
        <v>2199.1597499999998</v>
      </c>
      <c r="S421" s="208">
        <f t="shared" si="142"/>
        <v>521.45025000000032</v>
      </c>
      <c r="T421" s="192">
        <f t="shared" si="143"/>
        <v>0</v>
      </c>
    </row>
    <row r="422" spans="1:20" ht="24.95" customHeight="1" x14ac:dyDescent="0.2">
      <c r="A422" s="179" t="s">
        <v>457</v>
      </c>
      <c r="B422" s="181"/>
      <c r="C422" s="181"/>
      <c r="D422" s="308" t="s">
        <v>659</v>
      </c>
      <c r="E422" s="182" t="s">
        <v>146</v>
      </c>
      <c r="F422" s="182" t="s">
        <v>146</v>
      </c>
      <c r="G422" s="182" t="s">
        <v>146</v>
      </c>
      <c r="H422" s="307" t="s">
        <v>884</v>
      </c>
      <c r="I422" s="206">
        <v>44812</v>
      </c>
      <c r="J422" s="209">
        <v>2720.61</v>
      </c>
      <c r="K422" s="180">
        <v>120</v>
      </c>
      <c r="L422" s="206">
        <f t="shared" si="135"/>
        <v>44805</v>
      </c>
      <c r="M422" s="186">
        <f t="shared" si="136"/>
        <v>48457</v>
      </c>
      <c r="N422" s="187">
        <f t="shared" si="137"/>
        <v>22.671749999999999</v>
      </c>
      <c r="O422" s="188">
        <f t="shared" si="144"/>
        <v>96</v>
      </c>
      <c r="P422" s="189">
        <f t="shared" si="139"/>
        <v>22.671749999999999</v>
      </c>
      <c r="Q422" s="190">
        <f t="shared" si="140"/>
        <v>2176.4879999999998</v>
      </c>
      <c r="R422" s="207">
        <f t="shared" si="141"/>
        <v>2199.1597499999998</v>
      </c>
      <c r="S422" s="208">
        <f t="shared" si="142"/>
        <v>521.45025000000032</v>
      </c>
      <c r="T422" s="192">
        <f t="shared" si="143"/>
        <v>0</v>
      </c>
    </row>
    <row r="423" spans="1:20" ht="24.95" customHeight="1" x14ac:dyDescent="0.2">
      <c r="A423" s="179" t="s">
        <v>458</v>
      </c>
      <c r="B423" s="181"/>
      <c r="C423" s="181"/>
      <c r="D423" s="308" t="s">
        <v>659</v>
      </c>
      <c r="E423" s="182" t="s">
        <v>146</v>
      </c>
      <c r="F423" s="182" t="s">
        <v>146</v>
      </c>
      <c r="G423" s="182" t="s">
        <v>146</v>
      </c>
      <c r="H423" s="307" t="s">
        <v>884</v>
      </c>
      <c r="I423" s="206">
        <v>44812</v>
      </c>
      <c r="J423" s="209">
        <v>2720.61</v>
      </c>
      <c r="K423" s="180">
        <v>120</v>
      </c>
      <c r="L423" s="206">
        <f t="shared" si="135"/>
        <v>44805</v>
      </c>
      <c r="M423" s="186">
        <f t="shared" si="136"/>
        <v>48457</v>
      </c>
      <c r="N423" s="187">
        <f t="shared" si="137"/>
        <v>22.671749999999999</v>
      </c>
      <c r="O423" s="188">
        <f t="shared" si="144"/>
        <v>96</v>
      </c>
      <c r="P423" s="189">
        <f t="shared" si="139"/>
        <v>22.671749999999999</v>
      </c>
      <c r="Q423" s="190">
        <f t="shared" si="140"/>
        <v>2176.4879999999998</v>
      </c>
      <c r="R423" s="207">
        <f t="shared" si="141"/>
        <v>2199.1597499999998</v>
      </c>
      <c r="S423" s="208">
        <f t="shared" si="142"/>
        <v>521.45025000000032</v>
      </c>
      <c r="T423" s="192">
        <f t="shared" si="143"/>
        <v>0</v>
      </c>
    </row>
    <row r="424" spans="1:20" ht="24.95" customHeight="1" x14ac:dyDescent="0.2">
      <c r="A424" s="179" t="s">
        <v>459</v>
      </c>
      <c r="B424" s="181"/>
      <c r="C424" s="181"/>
      <c r="D424" s="308" t="s">
        <v>659</v>
      </c>
      <c r="E424" s="182" t="s">
        <v>146</v>
      </c>
      <c r="F424" s="182" t="s">
        <v>146</v>
      </c>
      <c r="G424" s="182" t="s">
        <v>146</v>
      </c>
      <c r="H424" s="307" t="s">
        <v>884</v>
      </c>
      <c r="I424" s="206">
        <v>44812</v>
      </c>
      <c r="J424" s="209">
        <v>2720.61</v>
      </c>
      <c r="K424" s="180">
        <v>120</v>
      </c>
      <c r="L424" s="206">
        <f t="shared" si="135"/>
        <v>44805</v>
      </c>
      <c r="M424" s="186">
        <f t="shared" si="136"/>
        <v>48457</v>
      </c>
      <c r="N424" s="187">
        <f t="shared" si="137"/>
        <v>22.671749999999999</v>
      </c>
      <c r="O424" s="188">
        <f t="shared" si="144"/>
        <v>96</v>
      </c>
      <c r="P424" s="189">
        <f t="shared" si="139"/>
        <v>22.671749999999999</v>
      </c>
      <c r="Q424" s="190">
        <f t="shared" si="140"/>
        <v>2176.4879999999998</v>
      </c>
      <c r="R424" s="207">
        <f t="shared" si="141"/>
        <v>2199.1597499999998</v>
      </c>
      <c r="S424" s="208">
        <f t="shared" si="142"/>
        <v>521.45025000000032</v>
      </c>
      <c r="T424" s="192">
        <f t="shared" si="143"/>
        <v>0</v>
      </c>
    </row>
    <row r="425" spans="1:20" ht="24.95" customHeight="1" x14ac:dyDescent="0.2">
      <c r="A425" s="179" t="s">
        <v>460</v>
      </c>
      <c r="B425" s="181"/>
      <c r="C425" s="181"/>
      <c r="D425" s="308" t="s">
        <v>659</v>
      </c>
      <c r="E425" s="182" t="s">
        <v>146</v>
      </c>
      <c r="F425" s="182" t="s">
        <v>146</v>
      </c>
      <c r="G425" s="182" t="s">
        <v>146</v>
      </c>
      <c r="H425" s="307" t="s">
        <v>884</v>
      </c>
      <c r="I425" s="206">
        <v>44812</v>
      </c>
      <c r="J425" s="209">
        <v>2720.61</v>
      </c>
      <c r="K425" s="180">
        <v>120</v>
      </c>
      <c r="L425" s="206">
        <f t="shared" si="135"/>
        <v>44805</v>
      </c>
      <c r="M425" s="186">
        <f t="shared" si="136"/>
        <v>48457</v>
      </c>
      <c r="N425" s="187">
        <f t="shared" si="137"/>
        <v>22.671749999999999</v>
      </c>
      <c r="O425" s="188">
        <f t="shared" si="144"/>
        <v>96</v>
      </c>
      <c r="P425" s="189">
        <f t="shared" si="139"/>
        <v>22.671749999999999</v>
      </c>
      <c r="Q425" s="190">
        <f t="shared" si="140"/>
        <v>2176.4879999999998</v>
      </c>
      <c r="R425" s="207">
        <f t="shared" si="141"/>
        <v>2199.1597499999998</v>
      </c>
      <c r="S425" s="208">
        <f t="shared" si="142"/>
        <v>521.45025000000032</v>
      </c>
      <c r="T425" s="192">
        <f t="shared" si="143"/>
        <v>0</v>
      </c>
    </row>
    <row r="426" spans="1:20" ht="24.95" customHeight="1" x14ac:dyDescent="0.2">
      <c r="A426" s="256" t="s">
        <v>461</v>
      </c>
      <c r="B426" s="257"/>
      <c r="C426" s="258"/>
      <c r="D426" s="308" t="s">
        <v>660</v>
      </c>
      <c r="E426" s="259" t="s">
        <v>146</v>
      </c>
      <c r="F426" s="259" t="s">
        <v>146</v>
      </c>
      <c r="G426" s="259" t="s">
        <v>146</v>
      </c>
      <c r="H426" s="313" t="s">
        <v>884</v>
      </c>
      <c r="I426" s="217">
        <v>44812</v>
      </c>
      <c r="J426" s="218">
        <v>9373.7099999999991</v>
      </c>
      <c r="K426" s="219">
        <v>120</v>
      </c>
      <c r="L426" s="220">
        <f t="shared" ref="L426" si="145">DATE(YEAR(I426),MONTH(I426),1)</f>
        <v>44805</v>
      </c>
      <c r="M426" s="221">
        <f t="shared" ref="M426" si="146">EDATE(L426,K426)-1</f>
        <v>48457</v>
      </c>
      <c r="N426" s="222">
        <f t="shared" ref="N426" si="147">+J426/K426</f>
        <v>78.114249999999998</v>
      </c>
      <c r="O426" s="223">
        <f t="shared" ref="O426" si="148">IF($S$3&lt;L426,"N",IF($S$3&gt;M426,"T",DATEDIF(L426,$S$3,"m")))</f>
        <v>96</v>
      </c>
      <c r="P426" s="224">
        <f t="shared" ref="P426" si="149">IF(ISNUMBER(O426),N426,0)</f>
        <v>78.114249999999998</v>
      </c>
      <c r="Q426" s="225">
        <f t="shared" ref="Q426" si="150">IF(O426="t",K426*N426,IF(ISNUMBER(O426),O426*N426,0))</f>
        <v>7498.9679999999998</v>
      </c>
      <c r="R426" s="226">
        <f t="shared" ref="R426" si="151">+Q426+P426</f>
        <v>7577.0822499999995</v>
      </c>
      <c r="S426" s="227">
        <f t="shared" ref="S426" si="152">+J426-R426</f>
        <v>1796.6277499999997</v>
      </c>
      <c r="T426" s="222">
        <f t="shared" ref="T426" si="153">IF(Q426=0,J426-P426-R426,J426-Q426-P426-S426)</f>
        <v>-4.5474735088646412E-13</v>
      </c>
    </row>
    <row r="427" spans="1:20" ht="24.95" customHeight="1" x14ac:dyDescent="0.2">
      <c r="A427" s="260"/>
      <c r="B427" s="261"/>
      <c r="C427" s="262"/>
      <c r="D427" s="308" t="s">
        <v>661</v>
      </c>
      <c r="E427" s="259"/>
      <c r="F427" s="259"/>
      <c r="G427" s="259"/>
      <c r="H427" s="313"/>
      <c r="I427" s="217"/>
      <c r="J427" s="233"/>
      <c r="K427" s="234"/>
      <c r="L427" s="235"/>
      <c r="M427" s="236"/>
      <c r="N427" s="237"/>
      <c r="O427" s="238"/>
      <c r="P427" s="239"/>
      <c r="Q427" s="240"/>
      <c r="R427" s="241"/>
      <c r="S427" s="242"/>
      <c r="T427" s="237"/>
    </row>
    <row r="428" spans="1:20" ht="24.95" customHeight="1" x14ac:dyDescent="0.2">
      <c r="A428" s="260"/>
      <c r="B428" s="261"/>
      <c r="C428" s="262"/>
      <c r="D428" s="308" t="s">
        <v>662</v>
      </c>
      <c r="E428" s="259"/>
      <c r="F428" s="259"/>
      <c r="G428" s="259"/>
      <c r="H428" s="313"/>
      <c r="I428" s="217"/>
      <c r="J428" s="233"/>
      <c r="K428" s="234"/>
      <c r="L428" s="235"/>
      <c r="M428" s="236"/>
      <c r="N428" s="237"/>
      <c r="O428" s="238"/>
      <c r="P428" s="239"/>
      <c r="Q428" s="240"/>
      <c r="R428" s="241"/>
      <c r="S428" s="242"/>
      <c r="T428" s="237"/>
    </row>
    <row r="429" spans="1:20" ht="24.95" customHeight="1" x14ac:dyDescent="0.2">
      <c r="A429" s="260"/>
      <c r="B429" s="261"/>
      <c r="C429" s="262"/>
      <c r="D429" s="308" t="s">
        <v>663</v>
      </c>
      <c r="E429" s="259"/>
      <c r="F429" s="259"/>
      <c r="G429" s="259"/>
      <c r="H429" s="313"/>
      <c r="I429" s="217"/>
      <c r="J429" s="233"/>
      <c r="K429" s="234"/>
      <c r="L429" s="235"/>
      <c r="M429" s="236"/>
      <c r="N429" s="237"/>
      <c r="O429" s="238"/>
      <c r="P429" s="239"/>
      <c r="Q429" s="240"/>
      <c r="R429" s="241"/>
      <c r="S429" s="242"/>
      <c r="T429" s="237"/>
    </row>
    <row r="430" spans="1:20" ht="24.95" customHeight="1" x14ac:dyDescent="0.2">
      <c r="A430" s="260"/>
      <c r="B430" s="261"/>
      <c r="C430" s="262"/>
      <c r="D430" s="308" t="s">
        <v>664</v>
      </c>
      <c r="E430" s="259"/>
      <c r="F430" s="259"/>
      <c r="G430" s="259"/>
      <c r="H430" s="313"/>
      <c r="I430" s="217"/>
      <c r="J430" s="233"/>
      <c r="K430" s="234"/>
      <c r="L430" s="235"/>
      <c r="M430" s="236"/>
      <c r="N430" s="237"/>
      <c r="O430" s="238"/>
      <c r="P430" s="239"/>
      <c r="Q430" s="240"/>
      <c r="R430" s="241"/>
      <c r="S430" s="242"/>
      <c r="T430" s="237"/>
    </row>
    <row r="431" spans="1:20" ht="24.95" customHeight="1" x14ac:dyDescent="0.2">
      <c r="A431" s="260"/>
      <c r="B431" s="261"/>
      <c r="C431" s="262"/>
      <c r="D431" s="308" t="s">
        <v>665</v>
      </c>
      <c r="E431" s="259"/>
      <c r="F431" s="259"/>
      <c r="G431" s="259"/>
      <c r="H431" s="313"/>
      <c r="I431" s="217"/>
      <c r="J431" s="233"/>
      <c r="K431" s="234"/>
      <c r="L431" s="235"/>
      <c r="M431" s="236"/>
      <c r="N431" s="237"/>
      <c r="O431" s="238"/>
      <c r="P431" s="239"/>
      <c r="Q431" s="240"/>
      <c r="R431" s="241"/>
      <c r="S431" s="242"/>
      <c r="T431" s="237"/>
    </row>
    <row r="432" spans="1:20" ht="24.95" customHeight="1" x14ac:dyDescent="0.2">
      <c r="A432" s="260"/>
      <c r="B432" s="261"/>
      <c r="C432" s="262"/>
      <c r="D432" s="308" t="s">
        <v>666</v>
      </c>
      <c r="E432" s="259"/>
      <c r="F432" s="259"/>
      <c r="G432" s="259"/>
      <c r="H432" s="313"/>
      <c r="I432" s="217"/>
      <c r="J432" s="233"/>
      <c r="K432" s="234"/>
      <c r="L432" s="235"/>
      <c r="M432" s="236"/>
      <c r="N432" s="237"/>
      <c r="O432" s="238"/>
      <c r="P432" s="239"/>
      <c r="Q432" s="240"/>
      <c r="R432" s="241"/>
      <c r="S432" s="242"/>
      <c r="T432" s="237"/>
    </row>
    <row r="433" spans="1:20" ht="24.95" customHeight="1" x14ac:dyDescent="0.2">
      <c r="A433" s="263"/>
      <c r="B433" s="264"/>
      <c r="C433" s="265"/>
      <c r="D433" s="308" t="s">
        <v>667</v>
      </c>
      <c r="E433" s="259"/>
      <c r="F433" s="259"/>
      <c r="G433" s="259"/>
      <c r="H433" s="313"/>
      <c r="I433" s="217"/>
      <c r="J433" s="246"/>
      <c r="K433" s="247"/>
      <c r="L433" s="248"/>
      <c r="M433" s="249"/>
      <c r="N433" s="250"/>
      <c r="O433" s="251"/>
      <c r="P433" s="252"/>
      <c r="Q433" s="253"/>
      <c r="R433" s="254"/>
      <c r="S433" s="255"/>
      <c r="T433" s="250"/>
    </row>
    <row r="434" spans="1:20" ht="24.95" customHeight="1" x14ac:dyDescent="0.2">
      <c r="A434" s="256" t="s">
        <v>462</v>
      </c>
      <c r="B434" s="257"/>
      <c r="C434" s="258"/>
      <c r="D434" s="308" t="s">
        <v>660</v>
      </c>
      <c r="E434" s="259" t="s">
        <v>146</v>
      </c>
      <c r="F434" s="259" t="s">
        <v>146</v>
      </c>
      <c r="G434" s="259" t="s">
        <v>146</v>
      </c>
      <c r="H434" s="313" t="s">
        <v>884</v>
      </c>
      <c r="I434" s="266">
        <v>44812</v>
      </c>
      <c r="J434" s="218">
        <v>9373.7099999999991</v>
      </c>
      <c r="K434" s="219">
        <v>120</v>
      </c>
      <c r="L434" s="220">
        <f t="shared" ref="L434" si="154">DATE(YEAR(I434),MONTH(I434),1)</f>
        <v>44805</v>
      </c>
      <c r="M434" s="221">
        <f t="shared" ref="M434" si="155">EDATE(L434,K434)-1</f>
        <v>48457</v>
      </c>
      <c r="N434" s="222">
        <f t="shared" ref="N434" si="156">+J434/K434</f>
        <v>78.114249999999998</v>
      </c>
      <c r="O434" s="223">
        <f t="shared" ref="O434" si="157">IF($S$3&lt;L434,"N",IF($S$3&gt;M434,"T",DATEDIF(L434,$S$3,"m")))</f>
        <v>96</v>
      </c>
      <c r="P434" s="224">
        <f t="shared" ref="P434" si="158">IF(ISNUMBER(O434),N434,0)</f>
        <v>78.114249999999998</v>
      </c>
      <c r="Q434" s="225">
        <f t="shared" ref="Q434" si="159">IF(O434="t",K434*N434,IF(ISNUMBER(O434),O434*N434,0))</f>
        <v>7498.9679999999998</v>
      </c>
      <c r="R434" s="226">
        <f t="shared" ref="R434" si="160">+Q434+P434</f>
        <v>7577.0822499999995</v>
      </c>
      <c r="S434" s="227">
        <f t="shared" ref="S434" si="161">+J434-R434</f>
        <v>1796.6277499999997</v>
      </c>
      <c r="T434" s="222">
        <f t="shared" ref="T434" si="162">IF(Q434=0,J434-P434-R434,J434-Q434-P434-S434)</f>
        <v>-4.5474735088646412E-13</v>
      </c>
    </row>
    <row r="435" spans="1:20" ht="24.95" customHeight="1" x14ac:dyDescent="0.2">
      <c r="A435" s="260"/>
      <c r="B435" s="261"/>
      <c r="C435" s="262"/>
      <c r="D435" s="308" t="s">
        <v>661</v>
      </c>
      <c r="E435" s="259"/>
      <c r="F435" s="259"/>
      <c r="G435" s="259"/>
      <c r="H435" s="313"/>
      <c r="I435" s="266"/>
      <c r="J435" s="233"/>
      <c r="K435" s="234"/>
      <c r="L435" s="235"/>
      <c r="M435" s="236"/>
      <c r="N435" s="237"/>
      <c r="O435" s="238"/>
      <c r="P435" s="239"/>
      <c r="Q435" s="240"/>
      <c r="R435" s="241"/>
      <c r="S435" s="242"/>
      <c r="T435" s="237"/>
    </row>
    <row r="436" spans="1:20" ht="24.95" customHeight="1" x14ac:dyDescent="0.2">
      <c r="A436" s="260"/>
      <c r="B436" s="261"/>
      <c r="C436" s="262"/>
      <c r="D436" s="308" t="s">
        <v>662</v>
      </c>
      <c r="E436" s="259"/>
      <c r="F436" s="259"/>
      <c r="G436" s="259"/>
      <c r="H436" s="313"/>
      <c r="I436" s="266"/>
      <c r="J436" s="233"/>
      <c r="K436" s="234"/>
      <c r="L436" s="235"/>
      <c r="M436" s="236"/>
      <c r="N436" s="237"/>
      <c r="O436" s="238"/>
      <c r="P436" s="239"/>
      <c r="Q436" s="240"/>
      <c r="R436" s="241"/>
      <c r="S436" s="242"/>
      <c r="T436" s="237"/>
    </row>
    <row r="437" spans="1:20" ht="24.95" customHeight="1" x14ac:dyDescent="0.2">
      <c r="A437" s="260"/>
      <c r="B437" s="261"/>
      <c r="C437" s="262"/>
      <c r="D437" s="308" t="s">
        <v>663</v>
      </c>
      <c r="E437" s="259"/>
      <c r="F437" s="259"/>
      <c r="G437" s="259"/>
      <c r="H437" s="313"/>
      <c r="I437" s="266"/>
      <c r="J437" s="233"/>
      <c r="K437" s="234"/>
      <c r="L437" s="235"/>
      <c r="M437" s="236"/>
      <c r="N437" s="237"/>
      <c r="O437" s="238"/>
      <c r="P437" s="239"/>
      <c r="Q437" s="240"/>
      <c r="R437" s="241"/>
      <c r="S437" s="242"/>
      <c r="T437" s="237"/>
    </row>
    <row r="438" spans="1:20" ht="24.95" customHeight="1" x14ac:dyDescent="0.2">
      <c r="A438" s="260"/>
      <c r="B438" s="261"/>
      <c r="C438" s="262"/>
      <c r="D438" s="308" t="s">
        <v>664</v>
      </c>
      <c r="E438" s="259"/>
      <c r="F438" s="259"/>
      <c r="G438" s="259"/>
      <c r="H438" s="313"/>
      <c r="I438" s="266"/>
      <c r="J438" s="233"/>
      <c r="K438" s="234"/>
      <c r="L438" s="235"/>
      <c r="M438" s="236"/>
      <c r="N438" s="237"/>
      <c r="O438" s="238"/>
      <c r="P438" s="239"/>
      <c r="Q438" s="240"/>
      <c r="R438" s="241"/>
      <c r="S438" s="242"/>
      <c r="T438" s="237"/>
    </row>
    <row r="439" spans="1:20" ht="24.95" customHeight="1" x14ac:dyDescent="0.2">
      <c r="A439" s="260"/>
      <c r="B439" s="261"/>
      <c r="C439" s="262"/>
      <c r="D439" s="308" t="s">
        <v>665</v>
      </c>
      <c r="E439" s="259"/>
      <c r="F439" s="259"/>
      <c r="G439" s="259"/>
      <c r="H439" s="313"/>
      <c r="I439" s="266"/>
      <c r="J439" s="233"/>
      <c r="K439" s="234"/>
      <c r="L439" s="235"/>
      <c r="M439" s="236"/>
      <c r="N439" s="237"/>
      <c r="O439" s="238"/>
      <c r="P439" s="239"/>
      <c r="Q439" s="240"/>
      <c r="R439" s="241"/>
      <c r="S439" s="242"/>
      <c r="T439" s="237"/>
    </row>
    <row r="440" spans="1:20" ht="24.95" customHeight="1" x14ac:dyDescent="0.2">
      <c r="A440" s="260"/>
      <c r="B440" s="261"/>
      <c r="C440" s="262"/>
      <c r="D440" s="308" t="s">
        <v>666</v>
      </c>
      <c r="E440" s="259"/>
      <c r="F440" s="259"/>
      <c r="G440" s="259"/>
      <c r="H440" s="313"/>
      <c r="I440" s="266"/>
      <c r="J440" s="233"/>
      <c r="K440" s="234"/>
      <c r="L440" s="235"/>
      <c r="M440" s="236"/>
      <c r="N440" s="237"/>
      <c r="O440" s="238"/>
      <c r="P440" s="239"/>
      <c r="Q440" s="240"/>
      <c r="R440" s="241"/>
      <c r="S440" s="242"/>
      <c r="T440" s="237"/>
    </row>
    <row r="441" spans="1:20" ht="24.95" customHeight="1" x14ac:dyDescent="0.2">
      <c r="A441" s="263"/>
      <c r="B441" s="264"/>
      <c r="C441" s="265"/>
      <c r="D441" s="308" t="s">
        <v>667</v>
      </c>
      <c r="E441" s="259"/>
      <c r="F441" s="259"/>
      <c r="G441" s="259"/>
      <c r="H441" s="313"/>
      <c r="I441" s="266"/>
      <c r="J441" s="246"/>
      <c r="K441" s="247"/>
      <c r="L441" s="248"/>
      <c r="M441" s="249"/>
      <c r="N441" s="250"/>
      <c r="O441" s="251"/>
      <c r="P441" s="252"/>
      <c r="Q441" s="253"/>
      <c r="R441" s="254"/>
      <c r="S441" s="255"/>
      <c r="T441" s="250"/>
    </row>
    <row r="442" spans="1:20" ht="24.95" customHeight="1" x14ac:dyDescent="0.2">
      <c r="A442" s="256" t="s">
        <v>463</v>
      </c>
      <c r="B442" s="257"/>
      <c r="C442" s="258"/>
      <c r="D442" s="308" t="s">
        <v>660</v>
      </c>
      <c r="E442" s="259" t="s">
        <v>146</v>
      </c>
      <c r="F442" s="259" t="s">
        <v>146</v>
      </c>
      <c r="G442" s="259" t="s">
        <v>146</v>
      </c>
      <c r="H442" s="313" t="s">
        <v>884</v>
      </c>
      <c r="I442" s="266">
        <v>44812</v>
      </c>
      <c r="J442" s="218">
        <v>9373.7099999999991</v>
      </c>
      <c r="K442" s="219">
        <v>120</v>
      </c>
      <c r="L442" s="220">
        <f t="shared" ref="L442" si="163">DATE(YEAR(I442),MONTH(I442),1)</f>
        <v>44805</v>
      </c>
      <c r="M442" s="221">
        <f t="shared" ref="M442" si="164">EDATE(L442,K442)-1</f>
        <v>48457</v>
      </c>
      <c r="N442" s="222">
        <f t="shared" ref="N442" si="165">+J442/K442</f>
        <v>78.114249999999998</v>
      </c>
      <c r="O442" s="223">
        <f t="shared" ref="O442" si="166">IF($S$3&lt;L442,"N",IF($S$3&gt;M442,"T",DATEDIF(L442,$S$3,"m")))</f>
        <v>96</v>
      </c>
      <c r="P442" s="224">
        <f t="shared" ref="P442" si="167">IF(ISNUMBER(O442),N442,0)</f>
        <v>78.114249999999998</v>
      </c>
      <c r="Q442" s="225">
        <f t="shared" ref="Q442" si="168">IF(O442="t",K442*N442,IF(ISNUMBER(O442),O442*N442,0))</f>
        <v>7498.9679999999998</v>
      </c>
      <c r="R442" s="226">
        <f t="shared" ref="R442" si="169">+Q442+P442</f>
        <v>7577.0822499999995</v>
      </c>
      <c r="S442" s="227">
        <f t="shared" ref="S442" si="170">+J442-R442</f>
        <v>1796.6277499999997</v>
      </c>
      <c r="T442" s="222">
        <f t="shared" ref="T442" si="171">IF(Q442=0,J442-P442-R442,J442-Q442-P442-S442)</f>
        <v>-4.5474735088646412E-13</v>
      </c>
    </row>
    <row r="443" spans="1:20" ht="24.95" customHeight="1" x14ac:dyDescent="0.2">
      <c r="A443" s="260"/>
      <c r="B443" s="261"/>
      <c r="C443" s="262"/>
      <c r="D443" s="308" t="s">
        <v>661</v>
      </c>
      <c r="E443" s="259"/>
      <c r="F443" s="259"/>
      <c r="G443" s="259"/>
      <c r="H443" s="313"/>
      <c r="I443" s="266"/>
      <c r="J443" s="233"/>
      <c r="K443" s="234"/>
      <c r="L443" s="235"/>
      <c r="M443" s="236"/>
      <c r="N443" s="237"/>
      <c r="O443" s="238"/>
      <c r="P443" s="239"/>
      <c r="Q443" s="240"/>
      <c r="R443" s="241"/>
      <c r="S443" s="242"/>
      <c r="T443" s="237"/>
    </row>
    <row r="444" spans="1:20" ht="24.95" customHeight="1" x14ac:dyDescent="0.2">
      <c r="A444" s="260"/>
      <c r="B444" s="261"/>
      <c r="C444" s="262"/>
      <c r="D444" s="308" t="s">
        <v>662</v>
      </c>
      <c r="E444" s="259"/>
      <c r="F444" s="259"/>
      <c r="G444" s="259"/>
      <c r="H444" s="313"/>
      <c r="I444" s="266"/>
      <c r="J444" s="233"/>
      <c r="K444" s="234"/>
      <c r="L444" s="235"/>
      <c r="M444" s="236"/>
      <c r="N444" s="237"/>
      <c r="O444" s="238"/>
      <c r="P444" s="239"/>
      <c r="Q444" s="240"/>
      <c r="R444" s="241"/>
      <c r="S444" s="242"/>
      <c r="T444" s="237"/>
    </row>
    <row r="445" spans="1:20" ht="24.95" customHeight="1" x14ac:dyDescent="0.2">
      <c r="A445" s="260"/>
      <c r="B445" s="261"/>
      <c r="C445" s="262"/>
      <c r="D445" s="308" t="s">
        <v>663</v>
      </c>
      <c r="E445" s="259"/>
      <c r="F445" s="259"/>
      <c r="G445" s="259"/>
      <c r="H445" s="313"/>
      <c r="I445" s="266"/>
      <c r="J445" s="233"/>
      <c r="K445" s="234"/>
      <c r="L445" s="235"/>
      <c r="M445" s="236"/>
      <c r="N445" s="237"/>
      <c r="O445" s="238"/>
      <c r="P445" s="239"/>
      <c r="Q445" s="240"/>
      <c r="R445" s="241"/>
      <c r="S445" s="242"/>
      <c r="T445" s="237"/>
    </row>
    <row r="446" spans="1:20" ht="24.95" customHeight="1" x14ac:dyDescent="0.2">
      <c r="A446" s="260"/>
      <c r="B446" s="261"/>
      <c r="C446" s="262"/>
      <c r="D446" s="308" t="s">
        <v>664</v>
      </c>
      <c r="E446" s="259"/>
      <c r="F446" s="259"/>
      <c r="G446" s="259"/>
      <c r="H446" s="313"/>
      <c r="I446" s="266"/>
      <c r="J446" s="233"/>
      <c r="K446" s="234"/>
      <c r="L446" s="235"/>
      <c r="M446" s="236"/>
      <c r="N446" s="237"/>
      <c r="O446" s="238"/>
      <c r="P446" s="239"/>
      <c r="Q446" s="240"/>
      <c r="R446" s="241"/>
      <c r="S446" s="242"/>
      <c r="T446" s="237"/>
    </row>
    <row r="447" spans="1:20" ht="24.95" customHeight="1" x14ac:dyDescent="0.2">
      <c r="A447" s="260"/>
      <c r="B447" s="261"/>
      <c r="C447" s="262"/>
      <c r="D447" s="308" t="s">
        <v>665</v>
      </c>
      <c r="E447" s="259"/>
      <c r="F447" s="259"/>
      <c r="G447" s="259"/>
      <c r="H447" s="313"/>
      <c r="I447" s="266"/>
      <c r="J447" s="233"/>
      <c r="K447" s="234"/>
      <c r="L447" s="235"/>
      <c r="M447" s="236"/>
      <c r="N447" s="237"/>
      <c r="O447" s="238"/>
      <c r="P447" s="239"/>
      <c r="Q447" s="240"/>
      <c r="R447" s="241"/>
      <c r="S447" s="242"/>
      <c r="T447" s="237"/>
    </row>
    <row r="448" spans="1:20" ht="24.95" customHeight="1" x14ac:dyDescent="0.2">
      <c r="A448" s="260"/>
      <c r="B448" s="261"/>
      <c r="C448" s="262"/>
      <c r="D448" s="308" t="s">
        <v>666</v>
      </c>
      <c r="E448" s="259"/>
      <c r="F448" s="259"/>
      <c r="G448" s="259"/>
      <c r="H448" s="313"/>
      <c r="I448" s="266"/>
      <c r="J448" s="233"/>
      <c r="K448" s="234"/>
      <c r="L448" s="235"/>
      <c r="M448" s="236"/>
      <c r="N448" s="237"/>
      <c r="O448" s="238"/>
      <c r="P448" s="239"/>
      <c r="Q448" s="240"/>
      <c r="R448" s="241"/>
      <c r="S448" s="242"/>
      <c r="T448" s="237"/>
    </row>
    <row r="449" spans="1:20" ht="24.95" customHeight="1" x14ac:dyDescent="0.2">
      <c r="A449" s="263"/>
      <c r="B449" s="264"/>
      <c r="C449" s="265"/>
      <c r="D449" s="308" t="s">
        <v>667</v>
      </c>
      <c r="E449" s="259"/>
      <c r="F449" s="259"/>
      <c r="G449" s="259"/>
      <c r="H449" s="313"/>
      <c r="I449" s="266"/>
      <c r="J449" s="246"/>
      <c r="K449" s="247"/>
      <c r="L449" s="248"/>
      <c r="M449" s="249"/>
      <c r="N449" s="250"/>
      <c r="O449" s="251"/>
      <c r="P449" s="252"/>
      <c r="Q449" s="253"/>
      <c r="R449" s="254"/>
      <c r="S449" s="255"/>
      <c r="T449" s="250"/>
    </row>
    <row r="450" spans="1:20" ht="24.95" customHeight="1" x14ac:dyDescent="0.2">
      <c r="A450" s="256" t="s">
        <v>464</v>
      </c>
      <c r="B450" s="257"/>
      <c r="C450" s="258"/>
      <c r="D450" s="308" t="s">
        <v>660</v>
      </c>
      <c r="E450" s="259" t="s">
        <v>146</v>
      </c>
      <c r="F450" s="259" t="s">
        <v>146</v>
      </c>
      <c r="G450" s="259" t="s">
        <v>146</v>
      </c>
      <c r="H450" s="313" t="s">
        <v>884</v>
      </c>
      <c r="I450" s="266">
        <v>44812</v>
      </c>
      <c r="J450" s="218">
        <v>9373.7099999999991</v>
      </c>
      <c r="K450" s="219">
        <v>120</v>
      </c>
      <c r="L450" s="220">
        <f t="shared" ref="L450" si="172">DATE(YEAR(I450),MONTH(I450),1)</f>
        <v>44805</v>
      </c>
      <c r="M450" s="221">
        <f t="shared" ref="M450" si="173">EDATE(L450,K450)-1</f>
        <v>48457</v>
      </c>
      <c r="N450" s="222">
        <f t="shared" ref="N450" si="174">+J450/K450</f>
        <v>78.114249999999998</v>
      </c>
      <c r="O450" s="223">
        <f t="shared" ref="O450" si="175">IF($S$3&lt;L450,"N",IF($S$3&gt;M450,"T",DATEDIF(L450,$S$3,"m")))</f>
        <v>96</v>
      </c>
      <c r="P450" s="224">
        <f t="shared" ref="P450" si="176">IF(ISNUMBER(O450),N450,0)</f>
        <v>78.114249999999998</v>
      </c>
      <c r="Q450" s="225">
        <f t="shared" ref="Q450" si="177">IF(O450="t",K450*N450,IF(ISNUMBER(O450),O450*N450,0))</f>
        <v>7498.9679999999998</v>
      </c>
      <c r="R450" s="226">
        <f t="shared" ref="R450" si="178">+Q450+P450</f>
        <v>7577.0822499999995</v>
      </c>
      <c r="S450" s="227">
        <f t="shared" ref="S450" si="179">+J450-R450</f>
        <v>1796.6277499999997</v>
      </c>
      <c r="T450" s="222">
        <f t="shared" ref="T450" si="180">IF(Q450=0,J450-P450-R450,J450-Q450-P450-S450)</f>
        <v>-4.5474735088646412E-13</v>
      </c>
    </row>
    <row r="451" spans="1:20" ht="24.95" customHeight="1" x14ac:dyDescent="0.2">
      <c r="A451" s="260"/>
      <c r="B451" s="261"/>
      <c r="C451" s="262"/>
      <c r="D451" s="308" t="s">
        <v>661</v>
      </c>
      <c r="E451" s="259"/>
      <c r="F451" s="259"/>
      <c r="G451" s="259"/>
      <c r="H451" s="313"/>
      <c r="I451" s="266"/>
      <c r="J451" s="233"/>
      <c r="K451" s="234"/>
      <c r="L451" s="235"/>
      <c r="M451" s="236"/>
      <c r="N451" s="237"/>
      <c r="O451" s="238"/>
      <c r="P451" s="239"/>
      <c r="Q451" s="240"/>
      <c r="R451" s="241"/>
      <c r="S451" s="242"/>
      <c r="T451" s="237"/>
    </row>
    <row r="452" spans="1:20" ht="24.95" customHeight="1" x14ac:dyDescent="0.2">
      <c r="A452" s="260"/>
      <c r="B452" s="261"/>
      <c r="C452" s="262"/>
      <c r="D452" s="308" t="s">
        <v>662</v>
      </c>
      <c r="E452" s="259"/>
      <c r="F452" s="259"/>
      <c r="G452" s="259"/>
      <c r="H452" s="313"/>
      <c r="I452" s="266"/>
      <c r="J452" s="233"/>
      <c r="K452" s="234"/>
      <c r="L452" s="235"/>
      <c r="M452" s="236"/>
      <c r="N452" s="237"/>
      <c r="O452" s="238"/>
      <c r="P452" s="239"/>
      <c r="Q452" s="240"/>
      <c r="R452" s="241"/>
      <c r="S452" s="242"/>
      <c r="T452" s="237"/>
    </row>
    <row r="453" spans="1:20" ht="24.95" customHeight="1" x14ac:dyDescent="0.2">
      <c r="A453" s="260"/>
      <c r="B453" s="261"/>
      <c r="C453" s="262"/>
      <c r="D453" s="308" t="s">
        <v>663</v>
      </c>
      <c r="E453" s="259"/>
      <c r="F453" s="259"/>
      <c r="G453" s="259"/>
      <c r="H453" s="313"/>
      <c r="I453" s="266"/>
      <c r="J453" s="233"/>
      <c r="K453" s="234"/>
      <c r="L453" s="235"/>
      <c r="M453" s="236"/>
      <c r="N453" s="237"/>
      <c r="O453" s="238"/>
      <c r="P453" s="239"/>
      <c r="Q453" s="240"/>
      <c r="R453" s="241"/>
      <c r="S453" s="242"/>
      <c r="T453" s="237"/>
    </row>
    <row r="454" spans="1:20" ht="24.95" customHeight="1" x14ac:dyDescent="0.2">
      <c r="A454" s="260"/>
      <c r="B454" s="261"/>
      <c r="C454" s="262"/>
      <c r="D454" s="308" t="s">
        <v>664</v>
      </c>
      <c r="E454" s="259"/>
      <c r="F454" s="259"/>
      <c r="G454" s="259"/>
      <c r="H454" s="313"/>
      <c r="I454" s="266"/>
      <c r="J454" s="233"/>
      <c r="K454" s="234"/>
      <c r="L454" s="235"/>
      <c r="M454" s="236"/>
      <c r="N454" s="237"/>
      <c r="O454" s="238"/>
      <c r="P454" s="239"/>
      <c r="Q454" s="240"/>
      <c r="R454" s="241"/>
      <c r="S454" s="242"/>
      <c r="T454" s="237"/>
    </row>
    <row r="455" spans="1:20" ht="24.95" customHeight="1" x14ac:dyDescent="0.2">
      <c r="A455" s="260"/>
      <c r="B455" s="261"/>
      <c r="C455" s="262"/>
      <c r="D455" s="308" t="s">
        <v>665</v>
      </c>
      <c r="E455" s="259"/>
      <c r="F455" s="259"/>
      <c r="G455" s="259"/>
      <c r="H455" s="313"/>
      <c r="I455" s="266"/>
      <c r="J455" s="233"/>
      <c r="K455" s="234"/>
      <c r="L455" s="235"/>
      <c r="M455" s="236"/>
      <c r="N455" s="237"/>
      <c r="O455" s="238"/>
      <c r="P455" s="239"/>
      <c r="Q455" s="240"/>
      <c r="R455" s="241"/>
      <c r="S455" s="242"/>
      <c r="T455" s="237"/>
    </row>
    <row r="456" spans="1:20" ht="24.95" customHeight="1" x14ac:dyDescent="0.2">
      <c r="A456" s="260"/>
      <c r="B456" s="261"/>
      <c r="C456" s="262"/>
      <c r="D456" s="308" t="s">
        <v>666</v>
      </c>
      <c r="E456" s="259"/>
      <c r="F456" s="259"/>
      <c r="G456" s="259"/>
      <c r="H456" s="313"/>
      <c r="I456" s="266"/>
      <c r="J456" s="233"/>
      <c r="K456" s="234"/>
      <c r="L456" s="235"/>
      <c r="M456" s="236"/>
      <c r="N456" s="237"/>
      <c r="O456" s="238"/>
      <c r="P456" s="239"/>
      <c r="Q456" s="240"/>
      <c r="R456" s="241"/>
      <c r="S456" s="242"/>
      <c r="T456" s="237"/>
    </row>
    <row r="457" spans="1:20" ht="24.95" customHeight="1" x14ac:dyDescent="0.2">
      <c r="A457" s="263"/>
      <c r="B457" s="264"/>
      <c r="C457" s="265"/>
      <c r="D457" s="308" t="s">
        <v>667</v>
      </c>
      <c r="E457" s="259"/>
      <c r="F457" s="259"/>
      <c r="G457" s="259"/>
      <c r="H457" s="313"/>
      <c r="I457" s="266"/>
      <c r="J457" s="246"/>
      <c r="K457" s="247"/>
      <c r="L457" s="248"/>
      <c r="M457" s="249"/>
      <c r="N457" s="250"/>
      <c r="O457" s="251"/>
      <c r="P457" s="252"/>
      <c r="Q457" s="253"/>
      <c r="R457" s="254"/>
      <c r="S457" s="255"/>
      <c r="T457" s="250"/>
    </row>
    <row r="458" spans="1:20" ht="24.95" customHeight="1" x14ac:dyDescent="0.2">
      <c r="A458" s="256" t="s">
        <v>465</v>
      </c>
      <c r="B458" s="257"/>
      <c r="C458" s="258"/>
      <c r="D458" s="308" t="s">
        <v>660</v>
      </c>
      <c r="E458" s="259" t="s">
        <v>146</v>
      </c>
      <c r="F458" s="259" t="s">
        <v>146</v>
      </c>
      <c r="G458" s="259" t="s">
        <v>146</v>
      </c>
      <c r="H458" s="313" t="s">
        <v>884</v>
      </c>
      <c r="I458" s="266">
        <v>44812</v>
      </c>
      <c r="J458" s="218">
        <v>9373.7099999999991</v>
      </c>
      <c r="K458" s="219">
        <v>120</v>
      </c>
      <c r="L458" s="220">
        <f t="shared" ref="L458" si="181">DATE(YEAR(I458),MONTH(I458),1)</f>
        <v>44805</v>
      </c>
      <c r="M458" s="221">
        <f t="shared" ref="M458" si="182">EDATE(L458,K458)-1</f>
        <v>48457</v>
      </c>
      <c r="N458" s="222">
        <f t="shared" ref="N458" si="183">+J458/K458</f>
        <v>78.114249999999998</v>
      </c>
      <c r="O458" s="223">
        <f t="shared" ref="O458" si="184">IF($S$3&lt;L458,"N",IF($S$3&gt;M458,"T",DATEDIF(L458,$S$3,"m")))</f>
        <v>96</v>
      </c>
      <c r="P458" s="224">
        <f t="shared" ref="P458" si="185">IF(ISNUMBER(O458),N458,0)</f>
        <v>78.114249999999998</v>
      </c>
      <c r="Q458" s="225">
        <f t="shared" ref="Q458" si="186">IF(O458="t",K458*N458,IF(ISNUMBER(O458),O458*N458,0))</f>
        <v>7498.9679999999998</v>
      </c>
      <c r="R458" s="226">
        <f t="shared" ref="R458" si="187">+Q458+P458</f>
        <v>7577.0822499999995</v>
      </c>
      <c r="S458" s="227">
        <f t="shared" ref="S458" si="188">+J458-R458</f>
        <v>1796.6277499999997</v>
      </c>
      <c r="T458" s="222">
        <f t="shared" ref="T458" si="189">IF(Q458=0,J458-P458-R458,J458-Q458-P458-S458)</f>
        <v>-4.5474735088646412E-13</v>
      </c>
    </row>
    <row r="459" spans="1:20" ht="24.95" customHeight="1" x14ac:dyDescent="0.2">
      <c r="A459" s="260"/>
      <c r="B459" s="261"/>
      <c r="C459" s="262"/>
      <c r="D459" s="308" t="s">
        <v>661</v>
      </c>
      <c r="E459" s="259"/>
      <c r="F459" s="259"/>
      <c r="G459" s="259"/>
      <c r="H459" s="313"/>
      <c r="I459" s="266"/>
      <c r="J459" s="233"/>
      <c r="K459" s="234"/>
      <c r="L459" s="235"/>
      <c r="M459" s="236"/>
      <c r="N459" s="237"/>
      <c r="O459" s="238"/>
      <c r="P459" s="239"/>
      <c r="Q459" s="240"/>
      <c r="R459" s="241"/>
      <c r="S459" s="242"/>
      <c r="T459" s="237"/>
    </row>
    <row r="460" spans="1:20" ht="24.95" customHeight="1" x14ac:dyDescent="0.2">
      <c r="A460" s="260"/>
      <c r="B460" s="261"/>
      <c r="C460" s="262"/>
      <c r="D460" s="308" t="s">
        <v>662</v>
      </c>
      <c r="E460" s="259"/>
      <c r="F460" s="259"/>
      <c r="G460" s="259"/>
      <c r="H460" s="313"/>
      <c r="I460" s="266"/>
      <c r="J460" s="233"/>
      <c r="K460" s="234"/>
      <c r="L460" s="235"/>
      <c r="M460" s="236"/>
      <c r="N460" s="237"/>
      <c r="O460" s="238"/>
      <c r="P460" s="239"/>
      <c r="Q460" s="240"/>
      <c r="R460" s="241"/>
      <c r="S460" s="242"/>
      <c r="T460" s="237"/>
    </row>
    <row r="461" spans="1:20" ht="24.95" customHeight="1" x14ac:dyDescent="0.2">
      <c r="A461" s="260"/>
      <c r="B461" s="261"/>
      <c r="C461" s="262"/>
      <c r="D461" s="308" t="s">
        <v>663</v>
      </c>
      <c r="E461" s="259"/>
      <c r="F461" s="259"/>
      <c r="G461" s="259"/>
      <c r="H461" s="313"/>
      <c r="I461" s="266"/>
      <c r="J461" s="233"/>
      <c r="K461" s="234"/>
      <c r="L461" s="235"/>
      <c r="M461" s="236"/>
      <c r="N461" s="237"/>
      <c r="O461" s="238"/>
      <c r="P461" s="239"/>
      <c r="Q461" s="240"/>
      <c r="R461" s="241"/>
      <c r="S461" s="242"/>
      <c r="T461" s="237"/>
    </row>
    <row r="462" spans="1:20" ht="24.95" customHeight="1" x14ac:dyDescent="0.2">
      <c r="A462" s="260"/>
      <c r="B462" s="261"/>
      <c r="C462" s="262"/>
      <c r="D462" s="308" t="s">
        <v>664</v>
      </c>
      <c r="E462" s="259"/>
      <c r="F462" s="259"/>
      <c r="G462" s="259"/>
      <c r="H462" s="313"/>
      <c r="I462" s="266"/>
      <c r="J462" s="233"/>
      <c r="K462" s="234"/>
      <c r="L462" s="235"/>
      <c r="M462" s="236"/>
      <c r="N462" s="237"/>
      <c r="O462" s="238"/>
      <c r="P462" s="239"/>
      <c r="Q462" s="240"/>
      <c r="R462" s="241"/>
      <c r="S462" s="242"/>
      <c r="T462" s="237"/>
    </row>
    <row r="463" spans="1:20" ht="24.95" customHeight="1" x14ac:dyDescent="0.2">
      <c r="A463" s="260"/>
      <c r="B463" s="261"/>
      <c r="C463" s="262"/>
      <c r="D463" s="308" t="s">
        <v>665</v>
      </c>
      <c r="E463" s="259"/>
      <c r="F463" s="259"/>
      <c r="G463" s="259"/>
      <c r="H463" s="313"/>
      <c r="I463" s="266"/>
      <c r="J463" s="233"/>
      <c r="K463" s="234"/>
      <c r="L463" s="235"/>
      <c r="M463" s="236"/>
      <c r="N463" s="237"/>
      <c r="O463" s="238"/>
      <c r="P463" s="239"/>
      <c r="Q463" s="240"/>
      <c r="R463" s="241"/>
      <c r="S463" s="242"/>
      <c r="T463" s="237"/>
    </row>
    <row r="464" spans="1:20" ht="24.95" customHeight="1" x14ac:dyDescent="0.2">
      <c r="A464" s="260"/>
      <c r="B464" s="261"/>
      <c r="C464" s="262"/>
      <c r="D464" s="308" t="s">
        <v>666</v>
      </c>
      <c r="E464" s="259"/>
      <c r="F464" s="259"/>
      <c r="G464" s="259"/>
      <c r="H464" s="313"/>
      <c r="I464" s="266"/>
      <c r="J464" s="233"/>
      <c r="K464" s="234"/>
      <c r="L464" s="235"/>
      <c r="M464" s="236"/>
      <c r="N464" s="237"/>
      <c r="O464" s="238"/>
      <c r="P464" s="239"/>
      <c r="Q464" s="240"/>
      <c r="R464" s="241"/>
      <c r="S464" s="242"/>
      <c r="T464" s="237"/>
    </row>
    <row r="465" spans="1:20" ht="24.95" customHeight="1" x14ac:dyDescent="0.2">
      <c r="A465" s="263"/>
      <c r="B465" s="264"/>
      <c r="C465" s="265"/>
      <c r="D465" s="308" t="s">
        <v>667</v>
      </c>
      <c r="E465" s="259"/>
      <c r="F465" s="259"/>
      <c r="G465" s="259"/>
      <c r="H465" s="313"/>
      <c r="I465" s="266"/>
      <c r="J465" s="246"/>
      <c r="K465" s="247"/>
      <c r="L465" s="248"/>
      <c r="M465" s="249"/>
      <c r="N465" s="250"/>
      <c r="O465" s="251"/>
      <c r="P465" s="252"/>
      <c r="Q465" s="253"/>
      <c r="R465" s="254"/>
      <c r="S465" s="255"/>
      <c r="T465" s="250"/>
    </row>
    <row r="466" spans="1:20" ht="24.95" customHeight="1" x14ac:dyDescent="0.2">
      <c r="A466" s="256" t="s">
        <v>466</v>
      </c>
      <c r="B466" s="257"/>
      <c r="C466" s="258"/>
      <c r="D466" s="308" t="s">
        <v>660</v>
      </c>
      <c r="E466" s="259" t="s">
        <v>146</v>
      </c>
      <c r="F466" s="259" t="s">
        <v>146</v>
      </c>
      <c r="G466" s="259" t="s">
        <v>146</v>
      </c>
      <c r="H466" s="313" t="s">
        <v>884</v>
      </c>
      <c r="I466" s="266">
        <v>44812</v>
      </c>
      <c r="J466" s="218">
        <v>9373.7099999999991</v>
      </c>
      <c r="K466" s="219">
        <v>120</v>
      </c>
      <c r="L466" s="220">
        <f t="shared" ref="L466" si="190">DATE(YEAR(I466),MONTH(I466),1)</f>
        <v>44805</v>
      </c>
      <c r="M466" s="221">
        <f t="shared" ref="M466" si="191">EDATE(L466,K466)-1</f>
        <v>48457</v>
      </c>
      <c r="N466" s="222">
        <f t="shared" ref="N466" si="192">+J466/K466</f>
        <v>78.114249999999998</v>
      </c>
      <c r="O466" s="223">
        <f t="shared" ref="O466" si="193">IF($S$3&lt;L466,"N",IF($S$3&gt;M466,"T",DATEDIF(L466,$S$3,"m")))</f>
        <v>96</v>
      </c>
      <c r="P466" s="224">
        <f t="shared" ref="P466" si="194">IF(ISNUMBER(O466),N466,0)</f>
        <v>78.114249999999998</v>
      </c>
      <c r="Q466" s="225">
        <f t="shared" ref="Q466" si="195">IF(O466="t",K466*N466,IF(ISNUMBER(O466),O466*N466,0))</f>
        <v>7498.9679999999998</v>
      </c>
      <c r="R466" s="226">
        <f t="shared" ref="R466" si="196">+Q466+P466</f>
        <v>7577.0822499999995</v>
      </c>
      <c r="S466" s="227">
        <f t="shared" ref="S466" si="197">+J466-R466</f>
        <v>1796.6277499999997</v>
      </c>
      <c r="T466" s="222">
        <f t="shared" ref="T466" si="198">IF(Q466=0,J466-P466-R466,J466-Q466-P466-S466)</f>
        <v>-4.5474735088646412E-13</v>
      </c>
    </row>
    <row r="467" spans="1:20" ht="24.95" customHeight="1" x14ac:dyDescent="0.2">
      <c r="A467" s="260"/>
      <c r="B467" s="261"/>
      <c r="C467" s="262"/>
      <c r="D467" s="308" t="s">
        <v>661</v>
      </c>
      <c r="E467" s="259"/>
      <c r="F467" s="259"/>
      <c r="G467" s="259"/>
      <c r="H467" s="313"/>
      <c r="I467" s="266"/>
      <c r="J467" s="233"/>
      <c r="K467" s="234"/>
      <c r="L467" s="235"/>
      <c r="M467" s="236"/>
      <c r="N467" s="237"/>
      <c r="O467" s="238"/>
      <c r="P467" s="239"/>
      <c r="Q467" s="240"/>
      <c r="R467" s="241"/>
      <c r="S467" s="242"/>
      <c r="T467" s="237"/>
    </row>
    <row r="468" spans="1:20" ht="24.95" customHeight="1" x14ac:dyDescent="0.2">
      <c r="A468" s="260"/>
      <c r="B468" s="261"/>
      <c r="C468" s="262"/>
      <c r="D468" s="308" t="s">
        <v>662</v>
      </c>
      <c r="E468" s="259"/>
      <c r="F468" s="259"/>
      <c r="G468" s="259"/>
      <c r="H468" s="313"/>
      <c r="I468" s="266"/>
      <c r="J468" s="233"/>
      <c r="K468" s="234"/>
      <c r="L468" s="235"/>
      <c r="M468" s="236"/>
      <c r="N468" s="237"/>
      <c r="O468" s="238"/>
      <c r="P468" s="239"/>
      <c r="Q468" s="240"/>
      <c r="R468" s="241"/>
      <c r="S468" s="242"/>
      <c r="T468" s="237"/>
    </row>
    <row r="469" spans="1:20" ht="24.95" customHeight="1" x14ac:dyDescent="0.2">
      <c r="A469" s="260"/>
      <c r="B469" s="261"/>
      <c r="C469" s="262"/>
      <c r="D469" s="308" t="s">
        <v>663</v>
      </c>
      <c r="E469" s="259"/>
      <c r="F469" s="259"/>
      <c r="G469" s="259"/>
      <c r="H469" s="313"/>
      <c r="I469" s="266"/>
      <c r="J469" s="233"/>
      <c r="K469" s="234"/>
      <c r="L469" s="235"/>
      <c r="M469" s="236"/>
      <c r="N469" s="237"/>
      <c r="O469" s="238"/>
      <c r="P469" s="239"/>
      <c r="Q469" s="240"/>
      <c r="R469" s="241"/>
      <c r="S469" s="242"/>
      <c r="T469" s="237"/>
    </row>
    <row r="470" spans="1:20" ht="24.95" customHeight="1" x14ac:dyDescent="0.2">
      <c r="A470" s="260"/>
      <c r="B470" s="261"/>
      <c r="C470" s="262"/>
      <c r="D470" s="308" t="s">
        <v>664</v>
      </c>
      <c r="E470" s="259"/>
      <c r="F470" s="259"/>
      <c r="G470" s="259"/>
      <c r="H470" s="313"/>
      <c r="I470" s="266"/>
      <c r="J470" s="233"/>
      <c r="K470" s="234"/>
      <c r="L470" s="235"/>
      <c r="M470" s="236"/>
      <c r="N470" s="237"/>
      <c r="O470" s="238"/>
      <c r="P470" s="239"/>
      <c r="Q470" s="240"/>
      <c r="R470" s="241"/>
      <c r="S470" s="242"/>
      <c r="T470" s="237"/>
    </row>
    <row r="471" spans="1:20" ht="24.95" customHeight="1" x14ac:dyDescent="0.2">
      <c r="A471" s="260"/>
      <c r="B471" s="261"/>
      <c r="C471" s="262"/>
      <c r="D471" s="308" t="s">
        <v>665</v>
      </c>
      <c r="E471" s="259"/>
      <c r="F471" s="259"/>
      <c r="G471" s="259"/>
      <c r="H471" s="313"/>
      <c r="I471" s="266"/>
      <c r="J471" s="233"/>
      <c r="K471" s="234"/>
      <c r="L471" s="235"/>
      <c r="M471" s="236"/>
      <c r="N471" s="237"/>
      <c r="O471" s="238"/>
      <c r="P471" s="239"/>
      <c r="Q471" s="240"/>
      <c r="R471" s="241"/>
      <c r="S471" s="242"/>
      <c r="T471" s="237"/>
    </row>
    <row r="472" spans="1:20" ht="24.95" customHeight="1" x14ac:dyDescent="0.2">
      <c r="A472" s="260"/>
      <c r="B472" s="261"/>
      <c r="C472" s="262"/>
      <c r="D472" s="308" t="s">
        <v>666</v>
      </c>
      <c r="E472" s="259"/>
      <c r="F472" s="259"/>
      <c r="G472" s="259"/>
      <c r="H472" s="313"/>
      <c r="I472" s="266"/>
      <c r="J472" s="233"/>
      <c r="K472" s="234"/>
      <c r="L472" s="235"/>
      <c r="M472" s="236"/>
      <c r="N472" s="237"/>
      <c r="O472" s="238"/>
      <c r="P472" s="239"/>
      <c r="Q472" s="240"/>
      <c r="R472" s="241"/>
      <c r="S472" s="242"/>
      <c r="T472" s="237"/>
    </row>
    <row r="473" spans="1:20" ht="24.95" customHeight="1" x14ac:dyDescent="0.2">
      <c r="A473" s="263"/>
      <c r="B473" s="264"/>
      <c r="C473" s="265"/>
      <c r="D473" s="308" t="s">
        <v>667</v>
      </c>
      <c r="E473" s="259"/>
      <c r="F473" s="259"/>
      <c r="G473" s="259"/>
      <c r="H473" s="313"/>
      <c r="I473" s="266"/>
      <c r="J473" s="246"/>
      <c r="K473" s="247"/>
      <c r="L473" s="248"/>
      <c r="M473" s="249"/>
      <c r="N473" s="250"/>
      <c r="O473" s="251"/>
      <c r="P473" s="252"/>
      <c r="Q473" s="253"/>
      <c r="R473" s="254"/>
      <c r="S473" s="255"/>
      <c r="T473" s="250"/>
    </row>
    <row r="474" spans="1:20" ht="24.95" customHeight="1" x14ac:dyDescent="0.2">
      <c r="A474" s="179" t="s">
        <v>467</v>
      </c>
      <c r="B474" s="181"/>
      <c r="C474" s="181"/>
      <c r="D474" s="308" t="s">
        <v>668</v>
      </c>
      <c r="E474" s="182" t="s">
        <v>146</v>
      </c>
      <c r="F474" s="182" t="s">
        <v>146</v>
      </c>
      <c r="G474" s="182" t="s">
        <v>146</v>
      </c>
      <c r="H474" s="307" t="s">
        <v>884</v>
      </c>
      <c r="I474" s="206">
        <v>44812</v>
      </c>
      <c r="J474" s="209">
        <v>2412.15</v>
      </c>
      <c r="K474" s="180">
        <v>120</v>
      </c>
      <c r="L474" s="206">
        <f t="shared" ref="L474:L503" si="199">DATE(YEAR(I474),MONTH(I474),1)</f>
        <v>44805</v>
      </c>
      <c r="M474" s="186">
        <f t="shared" ref="M474:M503" si="200">EDATE(L474,K474)-1</f>
        <v>48457</v>
      </c>
      <c r="N474" s="187">
        <f t="shared" ref="N474:N503" si="201">+J474/K474</f>
        <v>20.10125</v>
      </c>
      <c r="O474" s="188">
        <f t="shared" ref="O474:O503" si="202">IF($S$3&lt;L474,"N",IF($S$3&gt;M474,"T",DATEDIF(L474,$S$3,"m")))</f>
        <v>96</v>
      </c>
      <c r="P474" s="189">
        <f t="shared" ref="P474:P503" si="203">IF(ISNUMBER(O474),N474,0)</f>
        <v>20.10125</v>
      </c>
      <c r="Q474" s="190">
        <f t="shared" ref="Q474:Q503" si="204">IF(O474="t",K474*N474,IF(ISNUMBER(O474),O474*N474,0))</f>
        <v>1929.72</v>
      </c>
      <c r="R474" s="207">
        <f t="shared" ref="R474:R503" si="205">+Q474+P474</f>
        <v>1949.82125</v>
      </c>
      <c r="S474" s="208">
        <f t="shared" ref="S474:S503" si="206">+J474-R474</f>
        <v>462.32875000000013</v>
      </c>
      <c r="T474" s="192">
        <f t="shared" ref="T474:T503" si="207">IF(Q474=0,J474-P474-R474,J474-Q474-P474-S474)</f>
        <v>-5.6843418860808015E-14</v>
      </c>
    </row>
    <row r="475" spans="1:20" ht="24.95" customHeight="1" x14ac:dyDescent="0.2">
      <c r="A475" s="179" t="s">
        <v>468</v>
      </c>
      <c r="B475" s="181"/>
      <c r="C475" s="181"/>
      <c r="D475" s="308" t="s">
        <v>668</v>
      </c>
      <c r="E475" s="182" t="s">
        <v>146</v>
      </c>
      <c r="F475" s="182" t="s">
        <v>146</v>
      </c>
      <c r="G475" s="182" t="s">
        <v>146</v>
      </c>
      <c r="H475" s="307" t="s">
        <v>884</v>
      </c>
      <c r="I475" s="206">
        <v>44812</v>
      </c>
      <c r="J475" s="209">
        <v>2412.15</v>
      </c>
      <c r="K475" s="180">
        <v>120</v>
      </c>
      <c r="L475" s="206">
        <f t="shared" si="199"/>
        <v>44805</v>
      </c>
      <c r="M475" s="186">
        <f t="shared" si="200"/>
        <v>48457</v>
      </c>
      <c r="N475" s="187">
        <f t="shared" si="201"/>
        <v>20.10125</v>
      </c>
      <c r="O475" s="188">
        <f t="shared" si="202"/>
        <v>96</v>
      </c>
      <c r="P475" s="189">
        <f t="shared" si="203"/>
        <v>20.10125</v>
      </c>
      <c r="Q475" s="190">
        <f t="shared" si="204"/>
        <v>1929.72</v>
      </c>
      <c r="R475" s="207">
        <f t="shared" si="205"/>
        <v>1949.82125</v>
      </c>
      <c r="S475" s="208">
        <f t="shared" si="206"/>
        <v>462.32875000000013</v>
      </c>
      <c r="T475" s="192">
        <f t="shared" si="207"/>
        <v>-5.6843418860808015E-14</v>
      </c>
    </row>
    <row r="476" spans="1:20" ht="24.95" customHeight="1" x14ac:dyDescent="0.2">
      <c r="A476" s="179" t="s">
        <v>469</v>
      </c>
      <c r="B476" s="181"/>
      <c r="C476" s="181"/>
      <c r="D476" s="308" t="s">
        <v>669</v>
      </c>
      <c r="E476" s="182" t="s">
        <v>146</v>
      </c>
      <c r="F476" s="182" t="s">
        <v>146</v>
      </c>
      <c r="G476" s="182" t="s">
        <v>146</v>
      </c>
      <c r="H476" s="307" t="s">
        <v>884</v>
      </c>
      <c r="I476" s="206">
        <v>44812</v>
      </c>
      <c r="J476" s="209">
        <v>905</v>
      </c>
      <c r="K476" s="180">
        <v>120</v>
      </c>
      <c r="L476" s="206">
        <f t="shared" si="199"/>
        <v>44805</v>
      </c>
      <c r="M476" s="186">
        <f t="shared" si="200"/>
        <v>48457</v>
      </c>
      <c r="N476" s="187">
        <f t="shared" si="201"/>
        <v>7.541666666666667</v>
      </c>
      <c r="O476" s="188">
        <f t="shared" si="202"/>
        <v>96</v>
      </c>
      <c r="P476" s="189">
        <f t="shared" si="203"/>
        <v>7.541666666666667</v>
      </c>
      <c r="Q476" s="190">
        <f t="shared" si="204"/>
        <v>724</v>
      </c>
      <c r="R476" s="207">
        <f t="shared" si="205"/>
        <v>731.54166666666663</v>
      </c>
      <c r="S476" s="208">
        <f t="shared" si="206"/>
        <v>173.45833333333337</v>
      </c>
      <c r="T476" s="192">
        <f t="shared" si="207"/>
        <v>-2.8421709430404007E-14</v>
      </c>
    </row>
    <row r="477" spans="1:20" ht="24.95" customHeight="1" x14ac:dyDescent="0.2">
      <c r="A477" s="179" t="s">
        <v>470</v>
      </c>
      <c r="B477" s="181"/>
      <c r="C477" s="181"/>
      <c r="D477" s="308" t="s">
        <v>669</v>
      </c>
      <c r="E477" s="182" t="s">
        <v>146</v>
      </c>
      <c r="F477" s="182" t="s">
        <v>146</v>
      </c>
      <c r="G477" s="182" t="s">
        <v>146</v>
      </c>
      <c r="H477" s="307" t="s">
        <v>884</v>
      </c>
      <c r="I477" s="206">
        <v>44812</v>
      </c>
      <c r="J477" s="209">
        <v>905</v>
      </c>
      <c r="K477" s="180">
        <v>120</v>
      </c>
      <c r="L477" s="206">
        <f t="shared" si="199"/>
        <v>44805</v>
      </c>
      <c r="M477" s="186">
        <f t="shared" si="200"/>
        <v>48457</v>
      </c>
      <c r="N477" s="187">
        <f t="shared" si="201"/>
        <v>7.541666666666667</v>
      </c>
      <c r="O477" s="188">
        <f t="shared" si="202"/>
        <v>96</v>
      </c>
      <c r="P477" s="189">
        <f t="shared" si="203"/>
        <v>7.541666666666667</v>
      </c>
      <c r="Q477" s="190">
        <f t="shared" si="204"/>
        <v>724</v>
      </c>
      <c r="R477" s="207">
        <f t="shared" si="205"/>
        <v>731.54166666666663</v>
      </c>
      <c r="S477" s="208">
        <f t="shared" si="206"/>
        <v>173.45833333333337</v>
      </c>
      <c r="T477" s="192">
        <f t="shared" si="207"/>
        <v>-2.8421709430404007E-14</v>
      </c>
    </row>
    <row r="478" spans="1:20" ht="24.95" customHeight="1" x14ac:dyDescent="0.2">
      <c r="A478" s="179" t="s">
        <v>471</v>
      </c>
      <c r="B478" s="181"/>
      <c r="C478" s="181"/>
      <c r="D478" s="308" t="s">
        <v>669</v>
      </c>
      <c r="E478" s="182" t="s">
        <v>146</v>
      </c>
      <c r="F478" s="182" t="s">
        <v>146</v>
      </c>
      <c r="G478" s="182" t="s">
        <v>146</v>
      </c>
      <c r="H478" s="307" t="s">
        <v>884</v>
      </c>
      <c r="I478" s="206">
        <v>44812</v>
      </c>
      <c r="J478" s="209">
        <v>905</v>
      </c>
      <c r="K478" s="180">
        <v>120</v>
      </c>
      <c r="L478" s="206">
        <f t="shared" si="199"/>
        <v>44805</v>
      </c>
      <c r="M478" s="186">
        <f t="shared" si="200"/>
        <v>48457</v>
      </c>
      <c r="N478" s="187">
        <f t="shared" si="201"/>
        <v>7.541666666666667</v>
      </c>
      <c r="O478" s="188">
        <f t="shared" si="202"/>
        <v>96</v>
      </c>
      <c r="P478" s="189">
        <f t="shared" si="203"/>
        <v>7.541666666666667</v>
      </c>
      <c r="Q478" s="190">
        <f t="shared" si="204"/>
        <v>724</v>
      </c>
      <c r="R478" s="207">
        <f t="shared" si="205"/>
        <v>731.54166666666663</v>
      </c>
      <c r="S478" s="208">
        <f t="shared" si="206"/>
        <v>173.45833333333337</v>
      </c>
      <c r="T478" s="192">
        <f t="shared" si="207"/>
        <v>-2.8421709430404007E-14</v>
      </c>
    </row>
    <row r="479" spans="1:20" ht="24.95" customHeight="1" x14ac:dyDescent="0.2">
      <c r="A479" s="179" t="s">
        <v>472</v>
      </c>
      <c r="B479" s="181"/>
      <c r="C479" s="181"/>
      <c r="D479" s="308" t="s">
        <v>669</v>
      </c>
      <c r="E479" s="182" t="s">
        <v>146</v>
      </c>
      <c r="F479" s="182" t="s">
        <v>146</v>
      </c>
      <c r="G479" s="182" t="s">
        <v>146</v>
      </c>
      <c r="H479" s="307" t="s">
        <v>884</v>
      </c>
      <c r="I479" s="206">
        <v>44812</v>
      </c>
      <c r="J479" s="209">
        <v>905</v>
      </c>
      <c r="K479" s="180">
        <v>120</v>
      </c>
      <c r="L479" s="206">
        <f t="shared" si="199"/>
        <v>44805</v>
      </c>
      <c r="M479" s="186">
        <f t="shared" si="200"/>
        <v>48457</v>
      </c>
      <c r="N479" s="187">
        <f t="shared" si="201"/>
        <v>7.541666666666667</v>
      </c>
      <c r="O479" s="188">
        <f t="shared" si="202"/>
        <v>96</v>
      </c>
      <c r="P479" s="189">
        <f t="shared" si="203"/>
        <v>7.541666666666667</v>
      </c>
      <c r="Q479" s="190">
        <f t="shared" si="204"/>
        <v>724</v>
      </c>
      <c r="R479" s="207">
        <f t="shared" si="205"/>
        <v>731.54166666666663</v>
      </c>
      <c r="S479" s="208">
        <f t="shared" si="206"/>
        <v>173.45833333333337</v>
      </c>
      <c r="T479" s="192">
        <f t="shared" si="207"/>
        <v>-2.8421709430404007E-14</v>
      </c>
    </row>
    <row r="480" spans="1:20" ht="24.95" customHeight="1" x14ac:dyDescent="0.2">
      <c r="A480" s="179" t="s">
        <v>473</v>
      </c>
      <c r="B480" s="181"/>
      <c r="C480" s="181"/>
      <c r="D480" s="308" t="s">
        <v>669</v>
      </c>
      <c r="E480" s="182" t="s">
        <v>146</v>
      </c>
      <c r="F480" s="182" t="s">
        <v>146</v>
      </c>
      <c r="G480" s="182" t="s">
        <v>146</v>
      </c>
      <c r="H480" s="307" t="s">
        <v>884</v>
      </c>
      <c r="I480" s="206">
        <v>44812</v>
      </c>
      <c r="J480" s="209">
        <v>905</v>
      </c>
      <c r="K480" s="180">
        <v>120</v>
      </c>
      <c r="L480" s="206">
        <f t="shared" si="199"/>
        <v>44805</v>
      </c>
      <c r="M480" s="186">
        <f t="shared" si="200"/>
        <v>48457</v>
      </c>
      <c r="N480" s="187">
        <f t="shared" si="201"/>
        <v>7.541666666666667</v>
      </c>
      <c r="O480" s="188">
        <f t="shared" si="202"/>
        <v>96</v>
      </c>
      <c r="P480" s="189">
        <f t="shared" si="203"/>
        <v>7.541666666666667</v>
      </c>
      <c r="Q480" s="190">
        <f t="shared" si="204"/>
        <v>724</v>
      </c>
      <c r="R480" s="207">
        <f t="shared" si="205"/>
        <v>731.54166666666663</v>
      </c>
      <c r="S480" s="208">
        <f t="shared" si="206"/>
        <v>173.45833333333337</v>
      </c>
      <c r="T480" s="192">
        <f t="shared" si="207"/>
        <v>-2.8421709430404007E-14</v>
      </c>
    </row>
    <row r="481" spans="1:20" ht="24.95" customHeight="1" x14ac:dyDescent="0.2">
      <c r="A481" s="179" t="s">
        <v>474</v>
      </c>
      <c r="B481" s="181"/>
      <c r="C481" s="181"/>
      <c r="D481" s="308" t="s">
        <v>669</v>
      </c>
      <c r="E481" s="182" t="s">
        <v>146</v>
      </c>
      <c r="F481" s="182" t="s">
        <v>146</v>
      </c>
      <c r="G481" s="182" t="s">
        <v>146</v>
      </c>
      <c r="H481" s="307" t="s">
        <v>884</v>
      </c>
      <c r="I481" s="206">
        <v>44812</v>
      </c>
      <c r="J481" s="209">
        <v>905</v>
      </c>
      <c r="K481" s="180">
        <v>120</v>
      </c>
      <c r="L481" s="206">
        <f t="shared" si="199"/>
        <v>44805</v>
      </c>
      <c r="M481" s="186">
        <f t="shared" si="200"/>
        <v>48457</v>
      </c>
      <c r="N481" s="187">
        <f t="shared" si="201"/>
        <v>7.541666666666667</v>
      </c>
      <c r="O481" s="188">
        <f t="shared" si="202"/>
        <v>96</v>
      </c>
      <c r="P481" s="189">
        <f t="shared" si="203"/>
        <v>7.541666666666667</v>
      </c>
      <c r="Q481" s="190">
        <f t="shared" si="204"/>
        <v>724</v>
      </c>
      <c r="R481" s="207">
        <f t="shared" si="205"/>
        <v>731.54166666666663</v>
      </c>
      <c r="S481" s="208">
        <f t="shared" si="206"/>
        <v>173.45833333333337</v>
      </c>
      <c r="T481" s="192">
        <f t="shared" si="207"/>
        <v>-2.8421709430404007E-14</v>
      </c>
    </row>
    <row r="482" spans="1:20" ht="24.95" customHeight="1" x14ac:dyDescent="0.2">
      <c r="A482" s="179" t="s">
        <v>475</v>
      </c>
      <c r="B482" s="181"/>
      <c r="C482" s="181"/>
      <c r="D482" s="308" t="s">
        <v>669</v>
      </c>
      <c r="E482" s="182" t="s">
        <v>146</v>
      </c>
      <c r="F482" s="182" t="s">
        <v>146</v>
      </c>
      <c r="G482" s="182" t="s">
        <v>146</v>
      </c>
      <c r="H482" s="307" t="s">
        <v>884</v>
      </c>
      <c r="I482" s="206">
        <v>44812</v>
      </c>
      <c r="J482" s="209">
        <v>905</v>
      </c>
      <c r="K482" s="180">
        <v>120</v>
      </c>
      <c r="L482" s="206">
        <f t="shared" si="199"/>
        <v>44805</v>
      </c>
      <c r="M482" s="186">
        <f t="shared" si="200"/>
        <v>48457</v>
      </c>
      <c r="N482" s="187">
        <f t="shared" si="201"/>
        <v>7.541666666666667</v>
      </c>
      <c r="O482" s="188">
        <f t="shared" si="202"/>
        <v>96</v>
      </c>
      <c r="P482" s="189">
        <f t="shared" si="203"/>
        <v>7.541666666666667</v>
      </c>
      <c r="Q482" s="190">
        <f t="shared" si="204"/>
        <v>724</v>
      </c>
      <c r="R482" s="207">
        <f t="shared" si="205"/>
        <v>731.54166666666663</v>
      </c>
      <c r="S482" s="208">
        <f t="shared" si="206"/>
        <v>173.45833333333337</v>
      </c>
      <c r="T482" s="192">
        <f t="shared" si="207"/>
        <v>-2.8421709430404007E-14</v>
      </c>
    </row>
    <row r="483" spans="1:20" ht="24.95" customHeight="1" x14ac:dyDescent="0.2">
      <c r="A483" s="179" t="s">
        <v>476</v>
      </c>
      <c r="B483" s="181"/>
      <c r="C483" s="181"/>
      <c r="D483" s="308" t="s">
        <v>669</v>
      </c>
      <c r="E483" s="182" t="s">
        <v>146</v>
      </c>
      <c r="F483" s="182" t="s">
        <v>146</v>
      </c>
      <c r="G483" s="182" t="s">
        <v>146</v>
      </c>
      <c r="H483" s="307" t="s">
        <v>884</v>
      </c>
      <c r="I483" s="206">
        <v>44812</v>
      </c>
      <c r="J483" s="209">
        <v>905</v>
      </c>
      <c r="K483" s="180">
        <v>120</v>
      </c>
      <c r="L483" s="206">
        <f t="shared" si="199"/>
        <v>44805</v>
      </c>
      <c r="M483" s="186">
        <f t="shared" si="200"/>
        <v>48457</v>
      </c>
      <c r="N483" s="187">
        <f t="shared" si="201"/>
        <v>7.541666666666667</v>
      </c>
      <c r="O483" s="188">
        <f t="shared" si="202"/>
        <v>96</v>
      </c>
      <c r="P483" s="189">
        <f t="shared" si="203"/>
        <v>7.541666666666667</v>
      </c>
      <c r="Q483" s="190">
        <f t="shared" si="204"/>
        <v>724</v>
      </c>
      <c r="R483" s="207">
        <f t="shared" si="205"/>
        <v>731.54166666666663</v>
      </c>
      <c r="S483" s="208">
        <f t="shared" si="206"/>
        <v>173.45833333333337</v>
      </c>
      <c r="T483" s="192">
        <f t="shared" si="207"/>
        <v>-2.8421709430404007E-14</v>
      </c>
    </row>
    <row r="484" spans="1:20" ht="24.95" customHeight="1" x14ac:dyDescent="0.2">
      <c r="A484" s="179" t="s">
        <v>477</v>
      </c>
      <c r="B484" s="181"/>
      <c r="C484" s="181"/>
      <c r="D484" s="308" t="s">
        <v>669</v>
      </c>
      <c r="E484" s="182" t="s">
        <v>146</v>
      </c>
      <c r="F484" s="182" t="s">
        <v>146</v>
      </c>
      <c r="G484" s="182" t="s">
        <v>146</v>
      </c>
      <c r="H484" s="307" t="s">
        <v>884</v>
      </c>
      <c r="I484" s="206">
        <v>44812</v>
      </c>
      <c r="J484" s="209">
        <v>905</v>
      </c>
      <c r="K484" s="180">
        <v>120</v>
      </c>
      <c r="L484" s="206">
        <f t="shared" si="199"/>
        <v>44805</v>
      </c>
      <c r="M484" s="186">
        <f t="shared" si="200"/>
        <v>48457</v>
      </c>
      <c r="N484" s="187">
        <f t="shared" si="201"/>
        <v>7.541666666666667</v>
      </c>
      <c r="O484" s="188">
        <f t="shared" si="202"/>
        <v>96</v>
      </c>
      <c r="P484" s="189">
        <f t="shared" si="203"/>
        <v>7.541666666666667</v>
      </c>
      <c r="Q484" s="190">
        <f t="shared" si="204"/>
        <v>724</v>
      </c>
      <c r="R484" s="207">
        <f t="shared" si="205"/>
        <v>731.54166666666663</v>
      </c>
      <c r="S484" s="208">
        <f t="shared" si="206"/>
        <v>173.45833333333337</v>
      </c>
      <c r="T484" s="192">
        <f t="shared" si="207"/>
        <v>-2.8421709430404007E-14</v>
      </c>
    </row>
    <row r="485" spans="1:20" ht="24.95" customHeight="1" x14ac:dyDescent="0.2">
      <c r="A485" s="179" t="s">
        <v>478</v>
      </c>
      <c r="B485" s="181"/>
      <c r="C485" s="181"/>
      <c r="D485" s="308" t="s">
        <v>669</v>
      </c>
      <c r="E485" s="182" t="s">
        <v>146</v>
      </c>
      <c r="F485" s="182" t="s">
        <v>146</v>
      </c>
      <c r="G485" s="182" t="s">
        <v>146</v>
      </c>
      <c r="H485" s="307" t="s">
        <v>884</v>
      </c>
      <c r="I485" s="206">
        <v>44812</v>
      </c>
      <c r="J485" s="209">
        <v>905</v>
      </c>
      <c r="K485" s="180">
        <v>120</v>
      </c>
      <c r="L485" s="206">
        <f t="shared" si="199"/>
        <v>44805</v>
      </c>
      <c r="M485" s="186">
        <f t="shared" si="200"/>
        <v>48457</v>
      </c>
      <c r="N485" s="187">
        <f t="shared" si="201"/>
        <v>7.541666666666667</v>
      </c>
      <c r="O485" s="188">
        <f t="shared" si="202"/>
        <v>96</v>
      </c>
      <c r="P485" s="189">
        <f t="shared" si="203"/>
        <v>7.541666666666667</v>
      </c>
      <c r="Q485" s="190">
        <f t="shared" si="204"/>
        <v>724</v>
      </c>
      <c r="R485" s="207">
        <f t="shared" si="205"/>
        <v>731.54166666666663</v>
      </c>
      <c r="S485" s="208">
        <f t="shared" si="206"/>
        <v>173.45833333333337</v>
      </c>
      <c r="T485" s="192">
        <f t="shared" si="207"/>
        <v>-2.8421709430404007E-14</v>
      </c>
    </row>
    <row r="486" spans="1:20" ht="24.95" customHeight="1" x14ac:dyDescent="0.2">
      <c r="A486" s="179" t="s">
        <v>479</v>
      </c>
      <c r="B486" s="181"/>
      <c r="C486" s="181"/>
      <c r="D486" s="308" t="s">
        <v>669</v>
      </c>
      <c r="E486" s="182" t="s">
        <v>146</v>
      </c>
      <c r="F486" s="182" t="s">
        <v>146</v>
      </c>
      <c r="G486" s="182" t="s">
        <v>146</v>
      </c>
      <c r="H486" s="307" t="s">
        <v>884</v>
      </c>
      <c r="I486" s="206">
        <v>44812</v>
      </c>
      <c r="J486" s="209">
        <v>905</v>
      </c>
      <c r="K486" s="180">
        <v>120</v>
      </c>
      <c r="L486" s="206">
        <f t="shared" si="199"/>
        <v>44805</v>
      </c>
      <c r="M486" s="186">
        <f t="shared" si="200"/>
        <v>48457</v>
      </c>
      <c r="N486" s="187">
        <f t="shared" si="201"/>
        <v>7.541666666666667</v>
      </c>
      <c r="O486" s="188">
        <f t="shared" si="202"/>
        <v>96</v>
      </c>
      <c r="P486" s="189">
        <f t="shared" si="203"/>
        <v>7.541666666666667</v>
      </c>
      <c r="Q486" s="190">
        <f t="shared" si="204"/>
        <v>724</v>
      </c>
      <c r="R486" s="207">
        <f t="shared" si="205"/>
        <v>731.54166666666663</v>
      </c>
      <c r="S486" s="208">
        <f t="shared" si="206"/>
        <v>173.45833333333337</v>
      </c>
      <c r="T486" s="192">
        <f t="shared" si="207"/>
        <v>-2.8421709430404007E-14</v>
      </c>
    </row>
    <row r="487" spans="1:20" ht="24.95" customHeight="1" x14ac:dyDescent="0.2">
      <c r="A487" s="179" t="s">
        <v>480</v>
      </c>
      <c r="B487" s="181"/>
      <c r="C487" s="181"/>
      <c r="D487" s="308" t="s">
        <v>669</v>
      </c>
      <c r="E487" s="182" t="s">
        <v>146</v>
      </c>
      <c r="F487" s="182" t="s">
        <v>146</v>
      </c>
      <c r="G487" s="182" t="s">
        <v>146</v>
      </c>
      <c r="H487" s="307" t="s">
        <v>884</v>
      </c>
      <c r="I487" s="206">
        <v>44812</v>
      </c>
      <c r="J487" s="209">
        <v>905</v>
      </c>
      <c r="K487" s="180">
        <v>120</v>
      </c>
      <c r="L487" s="206">
        <f t="shared" si="199"/>
        <v>44805</v>
      </c>
      <c r="M487" s="186">
        <f t="shared" si="200"/>
        <v>48457</v>
      </c>
      <c r="N487" s="187">
        <f t="shared" si="201"/>
        <v>7.541666666666667</v>
      </c>
      <c r="O487" s="188">
        <f t="shared" si="202"/>
        <v>96</v>
      </c>
      <c r="P487" s="189">
        <f t="shared" si="203"/>
        <v>7.541666666666667</v>
      </c>
      <c r="Q487" s="190">
        <f t="shared" si="204"/>
        <v>724</v>
      </c>
      <c r="R487" s="207">
        <f t="shared" si="205"/>
        <v>731.54166666666663</v>
      </c>
      <c r="S487" s="208">
        <f t="shared" si="206"/>
        <v>173.45833333333337</v>
      </c>
      <c r="T487" s="192">
        <f t="shared" si="207"/>
        <v>-2.8421709430404007E-14</v>
      </c>
    </row>
    <row r="488" spans="1:20" ht="24.95" customHeight="1" x14ac:dyDescent="0.2">
      <c r="A488" s="256" t="s">
        <v>481</v>
      </c>
      <c r="B488" s="257"/>
      <c r="C488" s="258"/>
      <c r="D488" s="308" t="s">
        <v>670</v>
      </c>
      <c r="E488" s="259" t="str">
        <f>+D491</f>
        <v>MELANINA GRIS</v>
      </c>
      <c r="F488" s="259" t="s">
        <v>146</v>
      </c>
      <c r="G488" s="259" t="s">
        <v>146</v>
      </c>
      <c r="H488" s="314" t="s">
        <v>884</v>
      </c>
      <c r="I488" s="220">
        <v>44812</v>
      </c>
      <c r="J488" s="218">
        <v>7785.35</v>
      </c>
      <c r="K488" s="219">
        <v>120</v>
      </c>
      <c r="L488" s="220">
        <f t="shared" si="199"/>
        <v>44805</v>
      </c>
      <c r="M488" s="221">
        <f t="shared" si="200"/>
        <v>48457</v>
      </c>
      <c r="N488" s="222">
        <f t="shared" si="201"/>
        <v>64.877916666666664</v>
      </c>
      <c r="O488" s="223">
        <f t="shared" si="202"/>
        <v>96</v>
      </c>
      <c r="P488" s="224">
        <f t="shared" si="203"/>
        <v>64.877916666666664</v>
      </c>
      <c r="Q488" s="225">
        <f t="shared" si="204"/>
        <v>6228.28</v>
      </c>
      <c r="R488" s="226">
        <f t="shared" si="205"/>
        <v>6293.1579166666661</v>
      </c>
      <c r="S488" s="227">
        <f t="shared" si="206"/>
        <v>1492.1920833333343</v>
      </c>
      <c r="T488" s="222">
        <f t="shared" si="207"/>
        <v>-2.2737367544323206E-13</v>
      </c>
    </row>
    <row r="489" spans="1:20" ht="24.95" customHeight="1" x14ac:dyDescent="0.2">
      <c r="A489" s="260"/>
      <c r="B489" s="261"/>
      <c r="C489" s="262"/>
      <c r="D489" s="308" t="s">
        <v>671</v>
      </c>
      <c r="E489" s="259"/>
      <c r="F489" s="259"/>
      <c r="G489" s="259"/>
      <c r="H489" s="315"/>
      <c r="I489" s="235"/>
      <c r="J489" s="233"/>
      <c r="K489" s="234"/>
      <c r="L489" s="235"/>
      <c r="M489" s="236"/>
      <c r="N489" s="237"/>
      <c r="O489" s="238"/>
      <c r="P489" s="239"/>
      <c r="Q489" s="240"/>
      <c r="R489" s="241"/>
      <c r="S489" s="242"/>
      <c r="T489" s="237"/>
    </row>
    <row r="490" spans="1:20" ht="24.95" customHeight="1" x14ac:dyDescent="0.2">
      <c r="A490" s="260"/>
      <c r="B490" s="261"/>
      <c r="C490" s="262"/>
      <c r="D490" s="308" t="s">
        <v>672</v>
      </c>
      <c r="E490" s="259"/>
      <c r="F490" s="259"/>
      <c r="G490" s="259"/>
      <c r="H490" s="315"/>
      <c r="I490" s="235"/>
      <c r="J490" s="233"/>
      <c r="K490" s="234"/>
      <c r="L490" s="235"/>
      <c r="M490" s="236"/>
      <c r="N490" s="237"/>
      <c r="O490" s="238"/>
      <c r="P490" s="239"/>
      <c r="Q490" s="240"/>
      <c r="R490" s="241"/>
      <c r="S490" s="242"/>
      <c r="T490" s="237"/>
    </row>
    <row r="491" spans="1:20" ht="24.95" customHeight="1" x14ac:dyDescent="0.2">
      <c r="A491" s="260"/>
      <c r="B491" s="261"/>
      <c r="C491" s="262"/>
      <c r="D491" s="308" t="s">
        <v>673</v>
      </c>
      <c r="E491" s="259"/>
      <c r="F491" s="259"/>
      <c r="G491" s="259"/>
      <c r="H491" s="315"/>
      <c r="I491" s="235"/>
      <c r="J491" s="233"/>
      <c r="K491" s="234"/>
      <c r="L491" s="235"/>
      <c r="M491" s="236"/>
      <c r="N491" s="237"/>
      <c r="O491" s="238"/>
      <c r="P491" s="239"/>
      <c r="Q491" s="240"/>
      <c r="R491" s="241"/>
      <c r="S491" s="242"/>
      <c r="T491" s="237"/>
    </row>
    <row r="492" spans="1:20" ht="24.95" customHeight="1" x14ac:dyDescent="0.2">
      <c r="A492" s="260"/>
      <c r="B492" s="261"/>
      <c r="C492" s="262"/>
      <c r="D492" s="308" t="s">
        <v>674</v>
      </c>
      <c r="E492" s="259"/>
      <c r="F492" s="259"/>
      <c r="G492" s="259"/>
      <c r="H492" s="315"/>
      <c r="I492" s="235"/>
      <c r="J492" s="233"/>
      <c r="K492" s="234"/>
      <c r="L492" s="235"/>
      <c r="M492" s="236"/>
      <c r="N492" s="237"/>
      <c r="O492" s="238"/>
      <c r="P492" s="239"/>
      <c r="Q492" s="240"/>
      <c r="R492" s="241"/>
      <c r="S492" s="242"/>
      <c r="T492" s="237"/>
    </row>
    <row r="493" spans="1:20" ht="24.95" customHeight="1" x14ac:dyDescent="0.2">
      <c r="A493" s="260"/>
      <c r="B493" s="261"/>
      <c r="C493" s="262"/>
      <c r="D493" s="308" t="s">
        <v>675</v>
      </c>
      <c r="E493" s="259"/>
      <c r="F493" s="259"/>
      <c r="G493" s="259"/>
      <c r="H493" s="315"/>
      <c r="I493" s="235"/>
      <c r="J493" s="233"/>
      <c r="K493" s="234"/>
      <c r="L493" s="235"/>
      <c r="M493" s="236"/>
      <c r="N493" s="237"/>
      <c r="O493" s="238"/>
      <c r="P493" s="239"/>
      <c r="Q493" s="240"/>
      <c r="R493" s="241"/>
      <c r="S493" s="242"/>
      <c r="T493" s="237"/>
    </row>
    <row r="494" spans="1:20" ht="24.95" customHeight="1" x14ac:dyDescent="0.2">
      <c r="A494" s="260"/>
      <c r="B494" s="261"/>
      <c r="C494" s="262"/>
      <c r="D494" s="308" t="s">
        <v>676</v>
      </c>
      <c r="E494" s="259"/>
      <c r="F494" s="259"/>
      <c r="G494" s="259"/>
      <c r="H494" s="315"/>
      <c r="I494" s="235"/>
      <c r="J494" s="233"/>
      <c r="K494" s="234"/>
      <c r="L494" s="235"/>
      <c r="M494" s="236"/>
      <c r="N494" s="237"/>
      <c r="O494" s="238"/>
      <c r="P494" s="239"/>
      <c r="Q494" s="240"/>
      <c r="R494" s="241"/>
      <c r="S494" s="242"/>
      <c r="T494" s="237"/>
    </row>
    <row r="495" spans="1:20" ht="24.95" customHeight="1" x14ac:dyDescent="0.2">
      <c r="A495" s="260"/>
      <c r="B495" s="261"/>
      <c r="C495" s="262"/>
      <c r="D495" s="308" t="s">
        <v>677</v>
      </c>
      <c r="E495" s="259"/>
      <c r="F495" s="259"/>
      <c r="G495" s="259"/>
      <c r="H495" s="315"/>
      <c r="I495" s="235"/>
      <c r="J495" s="233"/>
      <c r="K495" s="234"/>
      <c r="L495" s="235"/>
      <c r="M495" s="236"/>
      <c r="N495" s="237"/>
      <c r="O495" s="238"/>
      <c r="P495" s="239"/>
      <c r="Q495" s="240"/>
      <c r="R495" s="241"/>
      <c r="S495" s="242"/>
      <c r="T495" s="237"/>
    </row>
    <row r="496" spans="1:20" ht="24.95" customHeight="1" x14ac:dyDescent="0.2">
      <c r="A496" s="260"/>
      <c r="B496" s="261"/>
      <c r="C496" s="262"/>
      <c r="D496" s="308" t="s">
        <v>678</v>
      </c>
      <c r="E496" s="259"/>
      <c r="F496" s="259"/>
      <c r="G496" s="259"/>
      <c r="H496" s="315"/>
      <c r="I496" s="235"/>
      <c r="J496" s="233"/>
      <c r="K496" s="234"/>
      <c r="L496" s="235"/>
      <c r="M496" s="236"/>
      <c r="N496" s="237"/>
      <c r="O496" s="238"/>
      <c r="P496" s="239"/>
      <c r="Q496" s="240"/>
      <c r="R496" s="241"/>
      <c r="S496" s="242"/>
      <c r="T496" s="237"/>
    </row>
    <row r="497" spans="1:20" ht="24.95" customHeight="1" x14ac:dyDescent="0.2">
      <c r="A497" s="260"/>
      <c r="B497" s="261"/>
      <c r="C497" s="262"/>
      <c r="D497" s="308" t="s">
        <v>679</v>
      </c>
      <c r="E497" s="259"/>
      <c r="F497" s="259"/>
      <c r="G497" s="259"/>
      <c r="H497" s="315"/>
      <c r="I497" s="235"/>
      <c r="J497" s="233"/>
      <c r="K497" s="234"/>
      <c r="L497" s="235"/>
      <c r="M497" s="236"/>
      <c r="N497" s="237"/>
      <c r="O497" s="238"/>
      <c r="P497" s="239"/>
      <c r="Q497" s="240"/>
      <c r="R497" s="241"/>
      <c r="S497" s="242"/>
      <c r="T497" s="237"/>
    </row>
    <row r="498" spans="1:20" ht="24.95" customHeight="1" x14ac:dyDescent="0.2">
      <c r="A498" s="260"/>
      <c r="B498" s="261"/>
      <c r="C498" s="262"/>
      <c r="D498" s="308" t="s">
        <v>680</v>
      </c>
      <c r="E498" s="259"/>
      <c r="F498" s="259"/>
      <c r="G498" s="259"/>
      <c r="H498" s="315"/>
      <c r="I498" s="235"/>
      <c r="J498" s="233"/>
      <c r="K498" s="234"/>
      <c r="L498" s="235"/>
      <c r="M498" s="236"/>
      <c r="N498" s="237"/>
      <c r="O498" s="238"/>
      <c r="P498" s="239"/>
      <c r="Q498" s="240"/>
      <c r="R498" s="241"/>
      <c r="S498" s="242"/>
      <c r="T498" s="237"/>
    </row>
    <row r="499" spans="1:20" ht="24.95" customHeight="1" x14ac:dyDescent="0.2">
      <c r="A499" s="260"/>
      <c r="B499" s="261"/>
      <c r="C499" s="262"/>
      <c r="D499" s="308" t="s">
        <v>681</v>
      </c>
      <c r="E499" s="259"/>
      <c r="F499" s="259"/>
      <c r="G499" s="259"/>
      <c r="H499" s="315"/>
      <c r="I499" s="235"/>
      <c r="J499" s="233"/>
      <c r="K499" s="234"/>
      <c r="L499" s="235"/>
      <c r="M499" s="236"/>
      <c r="N499" s="237"/>
      <c r="O499" s="238"/>
      <c r="P499" s="239"/>
      <c r="Q499" s="240"/>
      <c r="R499" s="241"/>
      <c r="S499" s="242"/>
      <c r="T499" s="237"/>
    </row>
    <row r="500" spans="1:20" ht="24.95" customHeight="1" x14ac:dyDescent="0.2">
      <c r="A500" s="260"/>
      <c r="B500" s="261"/>
      <c r="C500" s="262"/>
      <c r="D500" s="308" t="s">
        <v>682</v>
      </c>
      <c r="E500" s="259"/>
      <c r="F500" s="259"/>
      <c r="G500" s="259"/>
      <c r="H500" s="315"/>
      <c r="I500" s="235"/>
      <c r="J500" s="233"/>
      <c r="K500" s="234"/>
      <c r="L500" s="235"/>
      <c r="M500" s="236"/>
      <c r="N500" s="237"/>
      <c r="O500" s="238"/>
      <c r="P500" s="239"/>
      <c r="Q500" s="240"/>
      <c r="R500" s="241"/>
      <c r="S500" s="242"/>
      <c r="T500" s="237"/>
    </row>
    <row r="501" spans="1:20" ht="24.95" customHeight="1" x14ac:dyDescent="0.2">
      <c r="A501" s="260"/>
      <c r="B501" s="261"/>
      <c r="C501" s="262"/>
      <c r="D501" s="308" t="s">
        <v>683</v>
      </c>
      <c r="E501" s="259"/>
      <c r="F501" s="259"/>
      <c r="G501" s="259"/>
      <c r="H501" s="315"/>
      <c r="I501" s="235"/>
      <c r="J501" s="233"/>
      <c r="K501" s="234"/>
      <c r="L501" s="235"/>
      <c r="M501" s="236"/>
      <c r="N501" s="237"/>
      <c r="O501" s="238"/>
      <c r="P501" s="239"/>
      <c r="Q501" s="240"/>
      <c r="R501" s="241"/>
      <c r="S501" s="242"/>
      <c r="T501" s="237"/>
    </row>
    <row r="502" spans="1:20" ht="24.95" customHeight="1" x14ac:dyDescent="0.2">
      <c r="A502" s="263"/>
      <c r="B502" s="264"/>
      <c r="C502" s="265"/>
      <c r="D502" s="308" t="s">
        <v>684</v>
      </c>
      <c r="E502" s="259"/>
      <c r="F502" s="259"/>
      <c r="G502" s="259"/>
      <c r="H502" s="316"/>
      <c r="I502" s="248"/>
      <c r="J502" s="246"/>
      <c r="K502" s="247"/>
      <c r="L502" s="248"/>
      <c r="M502" s="249"/>
      <c r="N502" s="250"/>
      <c r="O502" s="251"/>
      <c r="P502" s="252"/>
      <c r="Q502" s="253"/>
      <c r="R502" s="254"/>
      <c r="S502" s="255"/>
      <c r="T502" s="250"/>
    </row>
    <row r="503" spans="1:20" ht="24.95" customHeight="1" x14ac:dyDescent="0.2">
      <c r="A503" s="256" t="s">
        <v>482</v>
      </c>
      <c r="B503" s="257"/>
      <c r="C503" s="258"/>
      <c r="D503" s="308" t="s">
        <v>685</v>
      </c>
      <c r="E503" s="259" t="str">
        <f>+D504</f>
        <v>EJECUTIVO</v>
      </c>
      <c r="F503" s="259" t="s">
        <v>146</v>
      </c>
      <c r="G503" s="259" t="s">
        <v>146</v>
      </c>
      <c r="H503" s="313" t="s">
        <v>884</v>
      </c>
      <c r="I503" s="267">
        <v>44812</v>
      </c>
      <c r="J503" s="268">
        <v>11066.37</v>
      </c>
      <c r="K503" s="269">
        <v>120</v>
      </c>
      <c r="L503" s="270">
        <f t="shared" si="199"/>
        <v>44805</v>
      </c>
      <c r="M503" s="271">
        <f t="shared" si="200"/>
        <v>48457</v>
      </c>
      <c r="N503" s="272">
        <f t="shared" si="201"/>
        <v>92.219750000000005</v>
      </c>
      <c r="O503" s="273">
        <f t="shared" si="202"/>
        <v>96</v>
      </c>
      <c r="P503" s="274">
        <f t="shared" si="203"/>
        <v>92.219750000000005</v>
      </c>
      <c r="Q503" s="275">
        <f t="shared" si="204"/>
        <v>8853.0960000000014</v>
      </c>
      <c r="R503" s="276">
        <f t="shared" si="205"/>
        <v>8945.3157500000016</v>
      </c>
      <c r="S503" s="277">
        <f t="shared" si="206"/>
        <v>2121.0542499999992</v>
      </c>
      <c r="T503" s="272">
        <f t="shared" si="207"/>
        <v>0</v>
      </c>
    </row>
    <row r="504" spans="1:20" ht="24.95" customHeight="1" x14ac:dyDescent="0.2">
      <c r="A504" s="260"/>
      <c r="B504" s="261"/>
      <c r="C504" s="262"/>
      <c r="D504" s="308" t="s">
        <v>686</v>
      </c>
      <c r="E504" s="259"/>
      <c r="F504" s="259"/>
      <c r="G504" s="259"/>
      <c r="H504" s="313"/>
      <c r="I504" s="267"/>
      <c r="J504" s="278"/>
      <c r="K504" s="279"/>
      <c r="L504" s="280"/>
      <c r="M504" s="281"/>
      <c r="N504" s="282"/>
      <c r="O504" s="283"/>
      <c r="P504" s="284"/>
      <c r="Q504" s="285"/>
      <c r="R504" s="286"/>
      <c r="S504" s="287"/>
      <c r="T504" s="282"/>
    </row>
    <row r="505" spans="1:20" ht="24.95" customHeight="1" x14ac:dyDescent="0.2">
      <c r="A505" s="260"/>
      <c r="B505" s="261"/>
      <c r="C505" s="262"/>
      <c r="D505" s="308" t="s">
        <v>687</v>
      </c>
      <c r="E505" s="259"/>
      <c r="F505" s="259"/>
      <c r="G505" s="259"/>
      <c r="H505" s="313"/>
      <c r="I505" s="267"/>
      <c r="J505" s="278"/>
      <c r="K505" s="279"/>
      <c r="L505" s="280"/>
      <c r="M505" s="281"/>
      <c r="N505" s="282"/>
      <c r="O505" s="283"/>
      <c r="P505" s="284"/>
      <c r="Q505" s="285"/>
      <c r="R505" s="286"/>
      <c r="S505" s="287"/>
      <c r="T505" s="282"/>
    </row>
    <row r="506" spans="1:20" ht="24.95" customHeight="1" x14ac:dyDescent="0.2">
      <c r="A506" s="260"/>
      <c r="B506" s="261"/>
      <c r="C506" s="262"/>
      <c r="D506" s="308" t="s">
        <v>688</v>
      </c>
      <c r="E506" s="259"/>
      <c r="F506" s="259"/>
      <c r="G506" s="259"/>
      <c r="H506" s="313"/>
      <c r="I506" s="267"/>
      <c r="J506" s="278"/>
      <c r="K506" s="279"/>
      <c r="L506" s="280"/>
      <c r="M506" s="281"/>
      <c r="N506" s="282"/>
      <c r="O506" s="283"/>
      <c r="P506" s="284"/>
      <c r="Q506" s="285"/>
      <c r="R506" s="286"/>
      <c r="S506" s="287"/>
      <c r="T506" s="282"/>
    </row>
    <row r="507" spans="1:20" ht="24.95" customHeight="1" x14ac:dyDescent="0.2">
      <c r="A507" s="260"/>
      <c r="B507" s="261"/>
      <c r="C507" s="262"/>
      <c r="D507" s="308" t="s">
        <v>689</v>
      </c>
      <c r="E507" s="259"/>
      <c r="F507" s="259"/>
      <c r="G507" s="259"/>
      <c r="H507" s="313"/>
      <c r="I507" s="267"/>
      <c r="J507" s="278"/>
      <c r="K507" s="279"/>
      <c r="L507" s="280"/>
      <c r="M507" s="281"/>
      <c r="N507" s="282"/>
      <c r="O507" s="283"/>
      <c r="P507" s="284"/>
      <c r="Q507" s="285"/>
      <c r="R507" s="286"/>
      <c r="S507" s="287"/>
      <c r="T507" s="282"/>
    </row>
    <row r="508" spans="1:20" ht="24.95" customHeight="1" x14ac:dyDescent="0.2">
      <c r="A508" s="260"/>
      <c r="B508" s="261"/>
      <c r="C508" s="262"/>
      <c r="D508" s="308" t="s">
        <v>690</v>
      </c>
      <c r="E508" s="259"/>
      <c r="F508" s="259"/>
      <c r="G508" s="259"/>
      <c r="H508" s="313"/>
      <c r="I508" s="267"/>
      <c r="J508" s="278"/>
      <c r="K508" s="279"/>
      <c r="L508" s="280"/>
      <c r="M508" s="281"/>
      <c r="N508" s="282"/>
      <c r="O508" s="283"/>
      <c r="P508" s="284"/>
      <c r="Q508" s="285"/>
      <c r="R508" s="286"/>
      <c r="S508" s="287"/>
      <c r="T508" s="282"/>
    </row>
    <row r="509" spans="1:20" ht="24.95" customHeight="1" x14ac:dyDescent="0.2">
      <c r="A509" s="260"/>
      <c r="B509" s="261"/>
      <c r="C509" s="262"/>
      <c r="D509" s="308" t="s">
        <v>691</v>
      </c>
      <c r="E509" s="259"/>
      <c r="F509" s="259"/>
      <c r="G509" s="259"/>
      <c r="H509" s="313"/>
      <c r="I509" s="267"/>
      <c r="J509" s="278"/>
      <c r="K509" s="279"/>
      <c r="L509" s="280"/>
      <c r="M509" s="281"/>
      <c r="N509" s="282"/>
      <c r="O509" s="283"/>
      <c r="P509" s="284"/>
      <c r="Q509" s="285"/>
      <c r="R509" s="286"/>
      <c r="S509" s="287"/>
      <c r="T509" s="282"/>
    </row>
    <row r="510" spans="1:20" ht="24.95" customHeight="1" x14ac:dyDescent="0.2">
      <c r="A510" s="260"/>
      <c r="B510" s="261"/>
      <c r="C510" s="262"/>
      <c r="D510" s="308" t="s">
        <v>692</v>
      </c>
      <c r="E510" s="259"/>
      <c r="F510" s="259"/>
      <c r="G510" s="259"/>
      <c r="H510" s="313"/>
      <c r="I510" s="267"/>
      <c r="J510" s="278"/>
      <c r="K510" s="279"/>
      <c r="L510" s="280"/>
      <c r="M510" s="281"/>
      <c r="N510" s="282"/>
      <c r="O510" s="283"/>
      <c r="P510" s="284"/>
      <c r="Q510" s="285"/>
      <c r="R510" s="286"/>
      <c r="S510" s="287"/>
      <c r="T510" s="282"/>
    </row>
    <row r="511" spans="1:20" ht="24.95" customHeight="1" x14ac:dyDescent="0.2">
      <c r="A511" s="263"/>
      <c r="B511" s="264"/>
      <c r="C511" s="265"/>
      <c r="D511" s="308" t="s">
        <v>693</v>
      </c>
      <c r="E511" s="259"/>
      <c r="F511" s="259"/>
      <c r="G511" s="259"/>
      <c r="H511" s="313"/>
      <c r="I511" s="267"/>
      <c r="J511" s="288"/>
      <c r="K511" s="289"/>
      <c r="L511" s="290"/>
      <c r="M511" s="291"/>
      <c r="N511" s="292"/>
      <c r="O511" s="293"/>
      <c r="P511" s="294"/>
      <c r="Q511" s="295"/>
      <c r="R511" s="296"/>
      <c r="S511" s="297"/>
      <c r="T511" s="292"/>
    </row>
    <row r="512" spans="1:20" ht="24.95" customHeight="1" x14ac:dyDescent="0.2">
      <c r="A512" s="298" t="s">
        <v>1011</v>
      </c>
      <c r="B512" s="299"/>
      <c r="C512" s="300"/>
      <c r="D512" s="310" t="s">
        <v>1013</v>
      </c>
      <c r="E512" s="118" t="s">
        <v>137</v>
      </c>
      <c r="F512" s="118" t="s">
        <v>1014</v>
      </c>
      <c r="G512" s="118" t="s">
        <v>1015</v>
      </c>
      <c r="H512" s="317" t="s">
        <v>819</v>
      </c>
      <c r="I512" s="301">
        <v>45009</v>
      </c>
      <c r="J512" s="302">
        <v>14848</v>
      </c>
      <c r="K512" s="180">
        <v>36</v>
      </c>
      <c r="L512" s="206">
        <f t="shared" ref="L512:L519" si="208">DATE(YEAR(I512),MONTH(I512),1)</f>
        <v>44986</v>
      </c>
      <c r="M512" s="186">
        <f t="shared" ref="M512:M519" si="209">EDATE(L512,K512)-1</f>
        <v>46081</v>
      </c>
      <c r="N512" s="187">
        <f t="shared" ref="N512:N519" si="210">+J512/K512</f>
        <v>412.44444444444446</v>
      </c>
      <c r="O512" s="188" t="str">
        <f t="shared" ref="O512:O519" si="211">IF($S$3&lt;L512,"N",IF($S$3&gt;M512,"T",DATEDIF(L512,$S$3,"m")))</f>
        <v>T</v>
      </c>
      <c r="P512" s="189">
        <f t="shared" ref="P512:P519" si="212">IF(ISNUMBER(O512),N512,0)</f>
        <v>0</v>
      </c>
      <c r="Q512" s="190">
        <f t="shared" ref="Q512:Q519" si="213">IF(O512="t",K512*N512,IF(ISNUMBER(O512),O512*N512,0))</f>
        <v>14848</v>
      </c>
      <c r="R512" s="207">
        <f t="shared" ref="R512:R519" si="214">+Q512+P512</f>
        <v>14848</v>
      </c>
      <c r="S512" s="208">
        <f t="shared" ref="S512:S519" si="215">+J512-R512</f>
        <v>0</v>
      </c>
      <c r="T512" s="192">
        <f t="shared" ref="T512:T519" si="216">IF(Q512=0,J512-P512-R512,J512-Q512-P512-S512)</f>
        <v>0</v>
      </c>
    </row>
    <row r="513" spans="1:20" ht="24.95" customHeight="1" x14ac:dyDescent="0.2">
      <c r="A513" s="298" t="s">
        <v>1022</v>
      </c>
      <c r="B513" s="299"/>
      <c r="C513" s="300"/>
      <c r="D513" s="310" t="s">
        <v>1023</v>
      </c>
      <c r="E513" s="118" t="s">
        <v>106</v>
      </c>
      <c r="F513" s="118" t="s">
        <v>1024</v>
      </c>
      <c r="G513" s="118" t="s">
        <v>1025</v>
      </c>
      <c r="H513" s="317" t="s">
        <v>819</v>
      </c>
      <c r="I513" s="301">
        <v>45008</v>
      </c>
      <c r="J513" s="302">
        <v>33640</v>
      </c>
      <c r="K513" s="180">
        <v>36</v>
      </c>
      <c r="L513" s="206">
        <f t="shared" si="208"/>
        <v>44986</v>
      </c>
      <c r="M513" s="186">
        <f t="shared" si="209"/>
        <v>46081</v>
      </c>
      <c r="N513" s="187">
        <f t="shared" si="210"/>
        <v>934.44444444444446</v>
      </c>
      <c r="O513" s="188" t="str">
        <f t="shared" si="211"/>
        <v>T</v>
      </c>
      <c r="P513" s="189">
        <f t="shared" si="212"/>
        <v>0</v>
      </c>
      <c r="Q513" s="190">
        <f t="shared" si="213"/>
        <v>33640</v>
      </c>
      <c r="R513" s="207">
        <f t="shared" si="214"/>
        <v>33640</v>
      </c>
      <c r="S513" s="208">
        <f t="shared" si="215"/>
        <v>0</v>
      </c>
      <c r="T513" s="192">
        <f t="shared" si="216"/>
        <v>0</v>
      </c>
    </row>
    <row r="514" spans="1:20" ht="24.95" customHeight="1" x14ac:dyDescent="0.2">
      <c r="A514" s="298" t="s">
        <v>1027</v>
      </c>
      <c r="B514" s="299"/>
      <c r="C514" s="300"/>
      <c r="D514" s="310" t="s">
        <v>1028</v>
      </c>
      <c r="E514" s="118" t="s">
        <v>1029</v>
      </c>
      <c r="F514" s="118" t="s">
        <v>1030</v>
      </c>
      <c r="G514" s="118" t="s">
        <v>1031</v>
      </c>
      <c r="H514" s="317" t="s">
        <v>819</v>
      </c>
      <c r="I514" s="301">
        <v>45009</v>
      </c>
      <c r="J514" s="302">
        <v>9860</v>
      </c>
      <c r="K514" s="180">
        <v>36</v>
      </c>
      <c r="L514" s="206">
        <f t="shared" si="208"/>
        <v>44986</v>
      </c>
      <c r="M514" s="186">
        <f t="shared" si="209"/>
        <v>46081</v>
      </c>
      <c r="N514" s="187">
        <f t="shared" si="210"/>
        <v>273.88888888888891</v>
      </c>
      <c r="O514" s="188" t="str">
        <f t="shared" si="211"/>
        <v>T</v>
      </c>
      <c r="P514" s="189">
        <f t="shared" si="212"/>
        <v>0</v>
      </c>
      <c r="Q514" s="190">
        <f t="shared" si="213"/>
        <v>9860</v>
      </c>
      <c r="R514" s="207">
        <f t="shared" si="214"/>
        <v>9860</v>
      </c>
      <c r="S514" s="208">
        <f t="shared" si="215"/>
        <v>0</v>
      </c>
      <c r="T514" s="192">
        <f t="shared" si="216"/>
        <v>0</v>
      </c>
    </row>
    <row r="515" spans="1:20" ht="24.95" customHeight="1" x14ac:dyDescent="0.2">
      <c r="A515" s="298" t="s">
        <v>1033</v>
      </c>
      <c r="B515" s="299"/>
      <c r="C515" s="300"/>
      <c r="D515" s="310" t="s">
        <v>1034</v>
      </c>
      <c r="E515" s="118" t="s">
        <v>1035</v>
      </c>
      <c r="F515" s="118" t="s">
        <v>1036</v>
      </c>
      <c r="G515" s="118" t="s">
        <v>1037</v>
      </c>
      <c r="H515" s="317" t="s">
        <v>819</v>
      </c>
      <c r="I515" s="301">
        <v>45033</v>
      </c>
      <c r="J515" s="302">
        <v>15899.98</v>
      </c>
      <c r="K515" s="180">
        <v>36</v>
      </c>
      <c r="L515" s="206">
        <f t="shared" si="208"/>
        <v>45017</v>
      </c>
      <c r="M515" s="186">
        <f t="shared" si="209"/>
        <v>46112</v>
      </c>
      <c r="N515" s="187">
        <f t="shared" si="210"/>
        <v>441.66611111111109</v>
      </c>
      <c r="O515" s="188" t="str">
        <f t="shared" si="211"/>
        <v>T</v>
      </c>
      <c r="P515" s="189">
        <f t="shared" si="212"/>
        <v>0</v>
      </c>
      <c r="Q515" s="190">
        <f t="shared" si="213"/>
        <v>15899.98</v>
      </c>
      <c r="R515" s="207">
        <f t="shared" si="214"/>
        <v>15899.98</v>
      </c>
      <c r="S515" s="208">
        <f t="shared" si="215"/>
        <v>0</v>
      </c>
      <c r="T515" s="192">
        <f t="shared" si="216"/>
        <v>0</v>
      </c>
    </row>
    <row r="516" spans="1:20" ht="24.95" customHeight="1" x14ac:dyDescent="0.2">
      <c r="A516" s="298" t="s">
        <v>1039</v>
      </c>
      <c r="B516" s="299"/>
      <c r="C516" s="300"/>
      <c r="D516" s="310" t="s">
        <v>1040</v>
      </c>
      <c r="E516" s="118" t="s">
        <v>138</v>
      </c>
      <c r="F516" s="118" t="s">
        <v>1041</v>
      </c>
      <c r="G516" s="118" t="s">
        <v>1042</v>
      </c>
      <c r="H516" s="317" t="s">
        <v>1044</v>
      </c>
      <c r="I516" s="301">
        <v>45049</v>
      </c>
      <c r="J516" s="302">
        <v>5395</v>
      </c>
      <c r="K516" s="180">
        <v>36</v>
      </c>
      <c r="L516" s="206">
        <f t="shared" si="208"/>
        <v>45047</v>
      </c>
      <c r="M516" s="186">
        <f t="shared" si="209"/>
        <v>46142</v>
      </c>
      <c r="N516" s="187">
        <f t="shared" si="210"/>
        <v>149.86111111111111</v>
      </c>
      <c r="O516" s="188" t="str">
        <f t="shared" si="211"/>
        <v>T</v>
      </c>
      <c r="P516" s="189">
        <f t="shared" si="212"/>
        <v>0</v>
      </c>
      <c r="Q516" s="190">
        <f t="shared" si="213"/>
        <v>5395</v>
      </c>
      <c r="R516" s="207">
        <f t="shared" si="214"/>
        <v>5395</v>
      </c>
      <c r="S516" s="208">
        <f t="shared" si="215"/>
        <v>0</v>
      </c>
      <c r="T516" s="192">
        <f t="shared" si="216"/>
        <v>0</v>
      </c>
    </row>
    <row r="517" spans="1:20" ht="24.95" customHeight="1" x14ac:dyDescent="0.2">
      <c r="A517" s="298" t="s">
        <v>1046</v>
      </c>
      <c r="B517" s="299"/>
      <c r="C517" s="300"/>
      <c r="D517" s="310" t="s">
        <v>1047</v>
      </c>
      <c r="E517" s="118" t="s">
        <v>138</v>
      </c>
      <c r="F517" s="118" t="s">
        <v>144</v>
      </c>
      <c r="G517" s="118" t="s">
        <v>1048</v>
      </c>
      <c r="H517" s="317" t="s">
        <v>819</v>
      </c>
      <c r="I517" s="301">
        <v>45069</v>
      </c>
      <c r="J517" s="302">
        <v>14785</v>
      </c>
      <c r="K517" s="180">
        <v>36</v>
      </c>
      <c r="L517" s="206">
        <f t="shared" si="208"/>
        <v>45047</v>
      </c>
      <c r="M517" s="186">
        <f t="shared" si="209"/>
        <v>46142</v>
      </c>
      <c r="N517" s="187">
        <f t="shared" si="210"/>
        <v>410.69444444444446</v>
      </c>
      <c r="O517" s="188" t="str">
        <f t="shared" si="211"/>
        <v>T</v>
      </c>
      <c r="P517" s="189">
        <f t="shared" si="212"/>
        <v>0</v>
      </c>
      <c r="Q517" s="190">
        <f t="shared" si="213"/>
        <v>14785</v>
      </c>
      <c r="R517" s="207">
        <f t="shared" si="214"/>
        <v>14785</v>
      </c>
      <c r="S517" s="208">
        <f t="shared" si="215"/>
        <v>0</v>
      </c>
      <c r="T517" s="192">
        <f t="shared" si="216"/>
        <v>0</v>
      </c>
    </row>
    <row r="518" spans="1:20" ht="24.95" customHeight="1" x14ac:dyDescent="0.2">
      <c r="A518" s="298" t="s">
        <v>1051</v>
      </c>
      <c r="B518" s="299"/>
      <c r="C518" s="300"/>
      <c r="D518" s="310" t="s">
        <v>1052</v>
      </c>
      <c r="E518" s="118" t="s">
        <v>811</v>
      </c>
      <c r="F518" s="118" t="s">
        <v>1053</v>
      </c>
      <c r="G518" s="118" t="s">
        <v>1054</v>
      </c>
      <c r="H518" s="317" t="s">
        <v>1056</v>
      </c>
      <c r="I518" s="301">
        <v>45070</v>
      </c>
      <c r="J518" s="302">
        <v>4745</v>
      </c>
      <c r="K518" s="180">
        <v>36</v>
      </c>
      <c r="L518" s="206">
        <f t="shared" si="208"/>
        <v>45047</v>
      </c>
      <c r="M518" s="186">
        <f t="shared" si="209"/>
        <v>46142</v>
      </c>
      <c r="N518" s="187">
        <f t="shared" si="210"/>
        <v>131.80555555555554</v>
      </c>
      <c r="O518" s="188" t="str">
        <f t="shared" si="211"/>
        <v>T</v>
      </c>
      <c r="P518" s="189">
        <f t="shared" si="212"/>
        <v>0</v>
      </c>
      <c r="Q518" s="190">
        <f t="shared" si="213"/>
        <v>4745</v>
      </c>
      <c r="R518" s="207">
        <f t="shared" si="214"/>
        <v>4745</v>
      </c>
      <c r="S518" s="208">
        <f t="shared" si="215"/>
        <v>0</v>
      </c>
      <c r="T518" s="192">
        <f t="shared" si="216"/>
        <v>0</v>
      </c>
    </row>
    <row r="519" spans="1:20" ht="24.95" customHeight="1" x14ac:dyDescent="0.2">
      <c r="A519" s="298" t="s">
        <v>1058</v>
      </c>
      <c r="B519" s="299"/>
      <c r="C519" s="300"/>
      <c r="D519" s="310" t="s">
        <v>1059</v>
      </c>
      <c r="E519" s="118" t="s">
        <v>1060</v>
      </c>
      <c r="F519" s="118" t="s">
        <v>1061</v>
      </c>
      <c r="G519" s="118" t="s">
        <v>1062</v>
      </c>
      <c r="H519" s="317" t="s">
        <v>1056</v>
      </c>
      <c r="I519" s="301">
        <v>45070</v>
      </c>
      <c r="J519" s="302">
        <v>8555</v>
      </c>
      <c r="K519" s="180">
        <v>36</v>
      </c>
      <c r="L519" s="206">
        <f t="shared" si="208"/>
        <v>45047</v>
      </c>
      <c r="M519" s="186">
        <f t="shared" si="209"/>
        <v>46142</v>
      </c>
      <c r="N519" s="187">
        <f t="shared" si="210"/>
        <v>237.63888888888889</v>
      </c>
      <c r="O519" s="188" t="str">
        <f t="shared" si="211"/>
        <v>T</v>
      </c>
      <c r="P519" s="189">
        <f t="shared" si="212"/>
        <v>0</v>
      </c>
      <c r="Q519" s="190">
        <f t="shared" si="213"/>
        <v>8555</v>
      </c>
      <c r="R519" s="207">
        <f t="shared" si="214"/>
        <v>8555</v>
      </c>
      <c r="S519" s="208">
        <f t="shared" si="215"/>
        <v>0</v>
      </c>
      <c r="T519" s="192">
        <f t="shared" si="216"/>
        <v>0</v>
      </c>
    </row>
    <row r="520" spans="1:20" ht="24.95" customHeight="1" x14ac:dyDescent="0.2"/>
    <row r="521" spans="1:20" ht="24.95" customHeight="1" x14ac:dyDescent="0.2"/>
    <row r="522" spans="1:20" ht="24.95" customHeight="1" x14ac:dyDescent="0.2"/>
    <row r="523" spans="1:20" ht="24.95" customHeight="1" x14ac:dyDescent="0.2"/>
    <row r="524" spans="1:20" ht="24.95" customHeight="1" x14ac:dyDescent="0.2"/>
    <row r="525" spans="1:20" ht="24.95" customHeight="1" x14ac:dyDescent="0.2"/>
    <row r="526" spans="1:20" ht="24.95" customHeight="1" x14ac:dyDescent="0.2"/>
    <row r="527" spans="1:20" ht="24.95" customHeight="1" x14ac:dyDescent="0.2"/>
    <row r="528" spans="1:20" ht="24.95" customHeight="1" x14ac:dyDescent="0.2"/>
    <row r="529" ht="24.95" customHeight="1" x14ac:dyDescent="0.2"/>
    <row r="530" ht="24.95" customHeight="1" x14ac:dyDescent="0.2"/>
    <row r="531" ht="24.95" customHeight="1" x14ac:dyDescent="0.2"/>
    <row r="532" ht="24.95" customHeight="1" x14ac:dyDescent="0.2"/>
    <row r="533" ht="24.95" customHeight="1" x14ac:dyDescent="0.2"/>
    <row r="534" ht="24.95" customHeight="1" x14ac:dyDescent="0.2"/>
    <row r="535" ht="24.95" customHeight="1" x14ac:dyDescent="0.2"/>
    <row r="536" ht="24.95" customHeight="1" x14ac:dyDescent="0.2"/>
    <row r="537" ht="24.95" customHeight="1" x14ac:dyDescent="0.2"/>
    <row r="538" ht="24.95" customHeight="1" x14ac:dyDescent="0.2"/>
    <row r="539" ht="24.95" customHeight="1" x14ac:dyDescent="0.2"/>
    <row r="540" ht="24.95" customHeight="1" x14ac:dyDescent="0.2"/>
    <row r="541" ht="24.95" customHeight="1" x14ac:dyDescent="0.2"/>
    <row r="542" ht="24.95" customHeight="1" x14ac:dyDescent="0.2"/>
    <row r="543" ht="24.95" customHeight="1" x14ac:dyDescent="0.2"/>
    <row r="544" ht="24.95" customHeight="1" x14ac:dyDescent="0.2"/>
    <row r="545" ht="24.95" customHeight="1" x14ac:dyDescent="0.2"/>
    <row r="546" ht="24.95" customHeight="1" x14ac:dyDescent="0.2"/>
    <row r="547" ht="24.95" customHeight="1" x14ac:dyDescent="0.2"/>
    <row r="548" ht="24.95" customHeight="1" x14ac:dyDescent="0.2"/>
    <row r="549" ht="24.95" customHeight="1" x14ac:dyDescent="0.2"/>
    <row r="550" ht="24.95" customHeight="1" x14ac:dyDescent="0.2"/>
  </sheetData>
  <sheetProtection formatCells="0" autoFilter="0"/>
  <autoFilter ref="A6:T519"/>
  <mergeCells count="319">
    <mergeCell ref="A519:C519"/>
    <mergeCell ref="A514:C514"/>
    <mergeCell ref="A515:C515"/>
    <mergeCell ref="A516:C516"/>
    <mergeCell ref="A517:C517"/>
    <mergeCell ref="A518:C518"/>
    <mergeCell ref="J503:J511"/>
    <mergeCell ref="A488:C502"/>
    <mergeCell ref="A503:C511"/>
    <mergeCell ref="A512:C512"/>
    <mergeCell ref="A513:C513"/>
    <mergeCell ref="E503:E511"/>
    <mergeCell ref="F503:F511"/>
    <mergeCell ref="G503:G511"/>
    <mergeCell ref="H503:H511"/>
    <mergeCell ref="I503:I511"/>
    <mergeCell ref="I488:I502"/>
    <mergeCell ref="O503:O511"/>
    <mergeCell ref="N503:N511"/>
    <mergeCell ref="M503:M511"/>
    <mergeCell ref="L503:L511"/>
    <mergeCell ref="K503:K511"/>
    <mergeCell ref="T503:T511"/>
    <mergeCell ref="S503:S511"/>
    <mergeCell ref="R503:R511"/>
    <mergeCell ref="Q503:Q511"/>
    <mergeCell ref="P503:P511"/>
    <mergeCell ref="M488:M502"/>
    <mergeCell ref="L488:L502"/>
    <mergeCell ref="K488:K502"/>
    <mergeCell ref="J488:J502"/>
    <mergeCell ref="T488:T502"/>
    <mergeCell ref="S488:S502"/>
    <mergeCell ref="R488:R502"/>
    <mergeCell ref="Q488:Q502"/>
    <mergeCell ref="P488:P502"/>
    <mergeCell ref="O488:O502"/>
    <mergeCell ref="N488:N502"/>
    <mergeCell ref="R458:R465"/>
    <mergeCell ref="S458:S465"/>
    <mergeCell ref="T458:T465"/>
    <mergeCell ref="J466:J473"/>
    <mergeCell ref="K466:K473"/>
    <mergeCell ref="L466:L473"/>
    <mergeCell ref="M466:M473"/>
    <mergeCell ref="N466:N473"/>
    <mergeCell ref="O466:O473"/>
    <mergeCell ref="P466:P473"/>
    <mergeCell ref="Q466:Q473"/>
    <mergeCell ref="R466:R473"/>
    <mergeCell ref="S466:S473"/>
    <mergeCell ref="T466:T473"/>
    <mergeCell ref="M458:M465"/>
    <mergeCell ref="N458:N465"/>
    <mergeCell ref="O458:O465"/>
    <mergeCell ref="P458:P465"/>
    <mergeCell ref="Q458:Q465"/>
    <mergeCell ref="R442:R449"/>
    <mergeCell ref="S442:S449"/>
    <mergeCell ref="T442:T449"/>
    <mergeCell ref="J450:J457"/>
    <mergeCell ref="K450:K457"/>
    <mergeCell ref="L450:L457"/>
    <mergeCell ref="M450:M457"/>
    <mergeCell ref="N450:N457"/>
    <mergeCell ref="O450:O457"/>
    <mergeCell ref="P450:P457"/>
    <mergeCell ref="Q450:Q457"/>
    <mergeCell ref="R450:R457"/>
    <mergeCell ref="S450:S457"/>
    <mergeCell ref="T450:T457"/>
    <mergeCell ref="M442:M449"/>
    <mergeCell ref="N442:N449"/>
    <mergeCell ref="O442:O449"/>
    <mergeCell ref="P442:P449"/>
    <mergeCell ref="Q442:Q449"/>
    <mergeCell ref="R426:R433"/>
    <mergeCell ref="S426:S433"/>
    <mergeCell ref="T426:T433"/>
    <mergeCell ref="J434:J441"/>
    <mergeCell ref="K434:K441"/>
    <mergeCell ref="L434:L441"/>
    <mergeCell ref="M434:M441"/>
    <mergeCell ref="N434:N441"/>
    <mergeCell ref="O434:O441"/>
    <mergeCell ref="P434:P441"/>
    <mergeCell ref="Q434:Q441"/>
    <mergeCell ref="R434:R441"/>
    <mergeCell ref="S434:S441"/>
    <mergeCell ref="T434:T441"/>
    <mergeCell ref="M426:M433"/>
    <mergeCell ref="N426:N433"/>
    <mergeCell ref="O426:O433"/>
    <mergeCell ref="P426:P433"/>
    <mergeCell ref="Q426:Q433"/>
    <mergeCell ref="A458:C465"/>
    <mergeCell ref="A466:C473"/>
    <mergeCell ref="J426:J433"/>
    <mergeCell ref="K426:K433"/>
    <mergeCell ref="L426:L433"/>
    <mergeCell ref="J442:J449"/>
    <mergeCell ref="K442:K449"/>
    <mergeCell ref="L442:L449"/>
    <mergeCell ref="J458:J465"/>
    <mergeCell ref="K458:K465"/>
    <mergeCell ref="L458:L465"/>
    <mergeCell ref="A426:C433"/>
    <mergeCell ref="A434:C441"/>
    <mergeCell ref="A442:C449"/>
    <mergeCell ref="A450:C457"/>
    <mergeCell ref="F442:F449"/>
    <mergeCell ref="G442:G449"/>
    <mergeCell ref="H442:H449"/>
    <mergeCell ref="E450:E457"/>
    <mergeCell ref="F450:F457"/>
    <mergeCell ref="G450:G457"/>
    <mergeCell ref="H450:H457"/>
    <mergeCell ref="E442:E449"/>
    <mergeCell ref="E458:E465"/>
    <mergeCell ref="P388:P398"/>
    <mergeCell ref="Q388:Q398"/>
    <mergeCell ref="R388:R398"/>
    <mergeCell ref="S388:S398"/>
    <mergeCell ref="T388:T398"/>
    <mergeCell ref="K388:K398"/>
    <mergeCell ref="L388:L398"/>
    <mergeCell ref="M388:M398"/>
    <mergeCell ref="N388:N398"/>
    <mergeCell ref="O388:O398"/>
    <mergeCell ref="P377:P387"/>
    <mergeCell ref="Q377:Q387"/>
    <mergeCell ref="R377:R387"/>
    <mergeCell ref="S377:S387"/>
    <mergeCell ref="T377:T387"/>
    <mergeCell ref="K377:K387"/>
    <mergeCell ref="L377:L387"/>
    <mergeCell ref="M377:M387"/>
    <mergeCell ref="N377:N387"/>
    <mergeCell ref="O377:O387"/>
    <mergeCell ref="P366:P376"/>
    <mergeCell ref="Q366:Q376"/>
    <mergeCell ref="R366:R376"/>
    <mergeCell ref="S366:S376"/>
    <mergeCell ref="T366:T376"/>
    <mergeCell ref="K366:K376"/>
    <mergeCell ref="L366:L376"/>
    <mergeCell ref="M366:M376"/>
    <mergeCell ref="N366:N376"/>
    <mergeCell ref="O366:O376"/>
    <mergeCell ref="P355:P365"/>
    <mergeCell ref="Q355:Q365"/>
    <mergeCell ref="R355:R365"/>
    <mergeCell ref="S355:S365"/>
    <mergeCell ref="T355:T365"/>
    <mergeCell ref="K355:K365"/>
    <mergeCell ref="L355:L365"/>
    <mergeCell ref="M355:M365"/>
    <mergeCell ref="N355:N365"/>
    <mergeCell ref="O355:O365"/>
    <mergeCell ref="P344:P354"/>
    <mergeCell ref="Q344:Q354"/>
    <mergeCell ref="R344:R354"/>
    <mergeCell ref="S344:S354"/>
    <mergeCell ref="T344:T354"/>
    <mergeCell ref="K344:K354"/>
    <mergeCell ref="L344:L354"/>
    <mergeCell ref="M344:M354"/>
    <mergeCell ref="N344:N354"/>
    <mergeCell ref="O344:O354"/>
    <mergeCell ref="P333:P343"/>
    <mergeCell ref="Q333:Q343"/>
    <mergeCell ref="R333:R343"/>
    <mergeCell ref="S333:S343"/>
    <mergeCell ref="T333:T343"/>
    <mergeCell ref="K333:K343"/>
    <mergeCell ref="L333:L343"/>
    <mergeCell ref="M333:M343"/>
    <mergeCell ref="N333:N343"/>
    <mergeCell ref="O333:O343"/>
    <mergeCell ref="P322:P332"/>
    <mergeCell ref="Q322:Q332"/>
    <mergeCell ref="R322:R332"/>
    <mergeCell ref="S322:S332"/>
    <mergeCell ref="T322:T332"/>
    <mergeCell ref="K322:K332"/>
    <mergeCell ref="L322:L332"/>
    <mergeCell ref="M322:M332"/>
    <mergeCell ref="N322:N332"/>
    <mergeCell ref="O322:O332"/>
    <mergeCell ref="M300:M310"/>
    <mergeCell ref="N300:N310"/>
    <mergeCell ref="O300:O310"/>
    <mergeCell ref="P311:P321"/>
    <mergeCell ref="Q311:Q321"/>
    <mergeCell ref="R311:R321"/>
    <mergeCell ref="S311:S321"/>
    <mergeCell ref="T311:T321"/>
    <mergeCell ref="K311:K321"/>
    <mergeCell ref="L311:L321"/>
    <mergeCell ref="M311:M321"/>
    <mergeCell ref="N311:N321"/>
    <mergeCell ref="O311:O321"/>
    <mergeCell ref="A355:C365"/>
    <mergeCell ref="A366:C376"/>
    <mergeCell ref="A377:C387"/>
    <mergeCell ref="A388:C398"/>
    <mergeCell ref="J300:J310"/>
    <mergeCell ref="J311:J321"/>
    <mergeCell ref="J322:J332"/>
    <mergeCell ref="J333:J343"/>
    <mergeCell ref="J344:J354"/>
    <mergeCell ref="J355:J365"/>
    <mergeCell ref="J366:J376"/>
    <mergeCell ref="J377:J387"/>
    <mergeCell ref="J388:J398"/>
    <mergeCell ref="A300:C310"/>
    <mergeCell ref="A311:C321"/>
    <mergeCell ref="A322:C332"/>
    <mergeCell ref="A333:C343"/>
    <mergeCell ref="A344:C354"/>
    <mergeCell ref="G311:G321"/>
    <mergeCell ref="H311:H321"/>
    <mergeCell ref="E322:E332"/>
    <mergeCell ref="F322:F332"/>
    <mergeCell ref="G322:G332"/>
    <mergeCell ref="H322:H332"/>
    <mergeCell ref="A289:C299"/>
    <mergeCell ref="N289:N299"/>
    <mergeCell ref="O289:O299"/>
    <mergeCell ref="P289:P299"/>
    <mergeCell ref="Q289:Q299"/>
    <mergeCell ref="R289:R299"/>
    <mergeCell ref="J289:J299"/>
    <mergeCell ref="K289:K299"/>
    <mergeCell ref="L289:L299"/>
    <mergeCell ref="M289:M299"/>
    <mergeCell ref="K2:K3"/>
    <mergeCell ref="L2:M3"/>
    <mergeCell ref="W10:X10"/>
    <mergeCell ref="W11:X11"/>
    <mergeCell ref="D4:H4"/>
    <mergeCell ref="G289:G299"/>
    <mergeCell ref="H289:H299"/>
    <mergeCell ref="E300:E310"/>
    <mergeCell ref="F300:F310"/>
    <mergeCell ref="G300:G310"/>
    <mergeCell ref="H300:H310"/>
    <mergeCell ref="E289:E299"/>
    <mergeCell ref="F289:F299"/>
    <mergeCell ref="I289:I299"/>
    <mergeCell ref="I300:I310"/>
    <mergeCell ref="S289:S299"/>
    <mergeCell ref="T289:T299"/>
    <mergeCell ref="P300:P310"/>
    <mergeCell ref="Q300:Q310"/>
    <mergeCell ref="R300:R310"/>
    <mergeCell ref="S300:S310"/>
    <mergeCell ref="T300:T310"/>
    <mergeCell ref="K300:K310"/>
    <mergeCell ref="L300:L310"/>
    <mergeCell ref="E311:E321"/>
    <mergeCell ref="F311:F321"/>
    <mergeCell ref="G333:G343"/>
    <mergeCell ref="H333:H343"/>
    <mergeCell ref="E344:E354"/>
    <mergeCell ref="F344:F354"/>
    <mergeCell ref="G344:G354"/>
    <mergeCell ref="H344:H354"/>
    <mergeCell ref="E333:E343"/>
    <mergeCell ref="F333:F343"/>
    <mergeCell ref="G355:G365"/>
    <mergeCell ref="H355:H365"/>
    <mergeCell ref="E366:E376"/>
    <mergeCell ref="F366:F376"/>
    <mergeCell ref="G366:G376"/>
    <mergeCell ref="H366:H376"/>
    <mergeCell ref="E355:E365"/>
    <mergeCell ref="F355:F365"/>
    <mergeCell ref="G377:G387"/>
    <mergeCell ref="H377:H387"/>
    <mergeCell ref="E388:E398"/>
    <mergeCell ref="F388:F398"/>
    <mergeCell ref="G388:G398"/>
    <mergeCell ref="H388:H398"/>
    <mergeCell ref="E377:E387"/>
    <mergeCell ref="F377:F387"/>
    <mergeCell ref="G426:G433"/>
    <mergeCell ref="H426:H433"/>
    <mergeCell ref="E434:E441"/>
    <mergeCell ref="F434:F441"/>
    <mergeCell ref="G434:G441"/>
    <mergeCell ref="H434:H441"/>
    <mergeCell ref="E426:E433"/>
    <mergeCell ref="F426:F433"/>
    <mergeCell ref="F458:F465"/>
    <mergeCell ref="G458:G465"/>
    <mergeCell ref="H458:H465"/>
    <mergeCell ref="E466:E473"/>
    <mergeCell ref="F466:F473"/>
    <mergeCell ref="G466:G473"/>
    <mergeCell ref="H466:H473"/>
    <mergeCell ref="E488:E502"/>
    <mergeCell ref="F488:F502"/>
    <mergeCell ref="G488:G502"/>
    <mergeCell ref="H488:H502"/>
    <mergeCell ref="I311:I321"/>
    <mergeCell ref="I322:I332"/>
    <mergeCell ref="I333:I343"/>
    <mergeCell ref="I344:I354"/>
    <mergeCell ref="I355:I365"/>
    <mergeCell ref="I366:I376"/>
    <mergeCell ref="I377:I387"/>
    <mergeCell ref="I388:I398"/>
    <mergeCell ref="I466:I473"/>
    <mergeCell ref="I426:I433"/>
    <mergeCell ref="I434:I441"/>
    <mergeCell ref="I442:I449"/>
    <mergeCell ref="I450:I457"/>
    <mergeCell ref="I458:I465"/>
  </mergeCells>
  <pageMargins left="0.7" right="0.7" top="0.75" bottom="0.75" header="0.3" footer="0.3"/>
  <pageSetup paperSize="9" scale="35" orientation="portrait" horizontalDpi="360" verticalDpi="360" r:id="rId1"/>
  <colBreaks count="1" manualBreakCount="1">
    <brk id="20"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zoomScale="130" zoomScaleNormal="130" workbookViewId="0">
      <selection activeCell="O4" sqref="O4"/>
    </sheetView>
  </sheetViews>
  <sheetFormatPr baseColWidth="10" defaultRowHeight="15" x14ac:dyDescent="0.25"/>
  <cols>
    <col min="1" max="1" width="4.7109375" style="4" customWidth="1"/>
    <col min="2" max="2" width="5" style="4" bestFit="1" customWidth="1"/>
    <col min="3" max="3" width="11.42578125" style="4"/>
    <col min="4" max="4" width="15.28515625" style="4" customWidth="1"/>
    <col min="5" max="5" width="11.42578125" style="4"/>
    <col min="6" max="6" width="8.5703125" style="4" customWidth="1"/>
    <col min="7" max="7" width="7.28515625" style="4" customWidth="1"/>
    <col min="8" max="9" width="11.42578125" style="4"/>
    <col min="10" max="10" width="9.5703125" style="4" customWidth="1"/>
    <col min="11" max="11" width="7.7109375" style="74" customWidth="1"/>
    <col min="12" max="12" width="14.28515625" style="4" customWidth="1"/>
    <col min="13" max="13" width="13.140625" style="4" customWidth="1"/>
    <col min="14" max="14" width="11.5703125" style="4" customWidth="1"/>
    <col min="15" max="16384" width="11.42578125" style="4"/>
  </cols>
  <sheetData>
    <row r="1" spans="1:17" x14ac:dyDescent="0.25">
      <c r="A1" s="2"/>
      <c r="B1" s="2"/>
      <c r="C1" s="3"/>
      <c r="D1" s="3"/>
      <c r="E1" s="2"/>
      <c r="F1" s="2"/>
      <c r="G1" s="2"/>
      <c r="H1" s="2"/>
      <c r="I1" s="2"/>
      <c r="J1" s="2"/>
      <c r="K1" s="78"/>
      <c r="L1" s="124"/>
      <c r="M1" s="125"/>
      <c r="N1" s="125"/>
      <c r="O1" s="2"/>
    </row>
    <row r="2" spans="1:17" ht="15" customHeight="1" x14ac:dyDescent="0.25">
      <c r="A2" s="2"/>
      <c r="B2" s="2"/>
      <c r="C2" s="3"/>
      <c r="D2" s="3"/>
      <c r="E2" s="2"/>
      <c r="F2" s="2"/>
      <c r="G2" s="122"/>
      <c r="H2" s="123"/>
      <c r="I2" s="123"/>
      <c r="J2" s="2"/>
      <c r="K2" s="78"/>
      <c r="L2" s="125"/>
      <c r="M2" s="125"/>
      <c r="N2" s="125"/>
      <c r="O2" s="5">
        <v>45563</v>
      </c>
    </row>
    <row r="3" spans="1:17" ht="15" customHeight="1" x14ac:dyDescent="0.25">
      <c r="A3" s="2"/>
      <c r="B3" s="2"/>
      <c r="C3" s="3"/>
      <c r="D3" s="3"/>
      <c r="E3" s="2"/>
      <c r="F3" s="2"/>
      <c r="G3" s="122"/>
      <c r="H3" s="123"/>
      <c r="I3" s="123"/>
      <c r="J3" s="2"/>
      <c r="K3" s="78"/>
      <c r="L3" s="125"/>
      <c r="M3" s="125"/>
      <c r="N3" s="125"/>
      <c r="O3" s="73">
        <f>DATE(YEAR(O2),MONTH(O2),1)</f>
        <v>45536</v>
      </c>
    </row>
    <row r="4" spans="1:17" x14ac:dyDescent="0.25">
      <c r="A4" s="2"/>
      <c r="B4" s="2"/>
      <c r="C4" s="3" t="s">
        <v>21</v>
      </c>
      <c r="D4" s="93">
        <f>O2</f>
        <v>45563</v>
      </c>
      <c r="E4" s="2"/>
      <c r="F4" s="2"/>
      <c r="G4" s="2"/>
      <c r="H4" s="2"/>
      <c r="I4" s="2"/>
      <c r="J4" s="2"/>
      <c r="K4" s="78"/>
      <c r="L4" s="2"/>
      <c r="M4" s="2"/>
      <c r="N4" s="2"/>
      <c r="O4" s="2"/>
    </row>
    <row r="5" spans="1:17" ht="4.5" customHeight="1" x14ac:dyDescent="0.25">
      <c r="A5" s="2"/>
      <c r="B5" s="2"/>
      <c r="C5" s="2"/>
      <c r="D5" s="2"/>
      <c r="E5" s="2"/>
      <c r="F5" s="2"/>
      <c r="G5" s="2"/>
      <c r="H5" s="2"/>
      <c r="I5" s="2"/>
      <c r="J5" s="2"/>
      <c r="K5" s="78"/>
      <c r="L5" s="2"/>
      <c r="M5" s="2"/>
      <c r="N5" s="2"/>
      <c r="O5" s="2"/>
    </row>
    <row r="6" spans="1:17" ht="30" x14ac:dyDescent="0.25">
      <c r="A6" s="6" t="s">
        <v>0</v>
      </c>
      <c r="B6" s="6" t="s">
        <v>1</v>
      </c>
      <c r="C6" s="6" t="s">
        <v>2</v>
      </c>
      <c r="D6" s="6" t="s">
        <v>3</v>
      </c>
      <c r="E6" s="6" t="s">
        <v>4</v>
      </c>
      <c r="F6" s="6" t="s">
        <v>5</v>
      </c>
      <c r="G6" s="6" t="s">
        <v>25</v>
      </c>
      <c r="H6" s="7" t="s">
        <v>6</v>
      </c>
      <c r="I6" s="7" t="s">
        <v>7</v>
      </c>
      <c r="J6" s="6" t="s">
        <v>8</v>
      </c>
      <c r="K6" s="89" t="s">
        <v>79</v>
      </c>
      <c r="L6" s="69" t="s">
        <v>14</v>
      </c>
      <c r="M6" s="71" t="s">
        <v>15</v>
      </c>
      <c r="N6" s="6" t="s">
        <v>9</v>
      </c>
      <c r="O6" s="6" t="s">
        <v>10</v>
      </c>
      <c r="P6" s="8" t="s">
        <v>16</v>
      </c>
    </row>
    <row r="7" spans="1:17" x14ac:dyDescent="0.25">
      <c r="A7" s="9">
        <v>1</v>
      </c>
      <c r="B7" s="9">
        <v>201</v>
      </c>
      <c r="C7" s="10" t="s">
        <v>11</v>
      </c>
      <c r="D7" s="10" t="s">
        <v>13</v>
      </c>
      <c r="E7" s="16">
        <v>42075</v>
      </c>
      <c r="F7" s="17">
        <v>103</v>
      </c>
      <c r="G7" s="18">
        <v>120</v>
      </c>
      <c r="H7" s="35">
        <f>DATE(YEAR(E7),MONTH(E7),1)</f>
        <v>42064</v>
      </c>
      <c r="I7" s="12">
        <f>EDATE(H7,G7)-1</f>
        <v>45716</v>
      </c>
      <c r="J7" s="11">
        <f>+F7/G7</f>
        <v>0.85833333333333328</v>
      </c>
      <c r="K7" s="90">
        <f t="shared" ref="K7:K14" si="0">IF($O$3&lt;H7,"N",IF($O$3&gt;I7,"T",DATEDIF(H7,$O$3,"m")))</f>
        <v>114</v>
      </c>
      <c r="L7" s="70">
        <f>IF(K7="t",G7*J7,IF(ISNUMBER(K7),K7*J7,0))</f>
        <v>97.85</v>
      </c>
      <c r="M7" s="72">
        <f>IF(ISNUMBER(K7),J7,0)</f>
        <v>0.85833333333333328</v>
      </c>
      <c r="N7" s="1">
        <f t="shared" ref="N7:N14" si="1">+L7+M7</f>
        <v>98.708333333333329</v>
      </c>
      <c r="O7" s="11">
        <f t="shared" ref="O7:O15" si="2">+F7-N7</f>
        <v>4.2916666666666714</v>
      </c>
      <c r="P7" s="13">
        <f t="shared" ref="P7:P15" si="3">IF(L7=0,F7-M7-N7,F7-L7-M7-O7)</f>
        <v>8.8817841970012523E-16</v>
      </c>
    </row>
    <row r="8" spans="1:17" x14ac:dyDescent="0.25">
      <c r="A8" s="9">
        <v>2</v>
      </c>
      <c r="B8" s="9">
        <v>203</v>
      </c>
      <c r="C8" s="10" t="s">
        <v>11</v>
      </c>
      <c r="D8" s="10" t="s">
        <v>18</v>
      </c>
      <c r="E8" s="16">
        <v>42587</v>
      </c>
      <c r="F8" s="17">
        <v>200</v>
      </c>
      <c r="G8" s="18">
        <v>60</v>
      </c>
      <c r="H8" s="35">
        <f t="shared" ref="H8:H15" si="4">DATE(YEAR(E8),MONTH(E8),1)</f>
        <v>42583</v>
      </c>
      <c r="I8" s="12">
        <f t="shared" ref="I8:I15" si="5">EDATE(H8,G8)-1</f>
        <v>44408</v>
      </c>
      <c r="J8" s="11">
        <f t="shared" ref="J8:J15" si="6">+F8/G8</f>
        <v>3.3333333333333335</v>
      </c>
      <c r="K8" s="90" t="str">
        <f t="shared" si="0"/>
        <v>T</v>
      </c>
      <c r="L8" s="70">
        <f t="shared" ref="L8:L12" si="7">IF(K8="t",G8*J8,IF(ISNUMBER(K8),K8*J8,0))</f>
        <v>200</v>
      </c>
      <c r="M8" s="72">
        <f>IF(ISNUMBER(K8),J8,0)</f>
        <v>0</v>
      </c>
      <c r="N8" s="1">
        <f t="shared" si="1"/>
        <v>200</v>
      </c>
      <c r="O8" s="11">
        <f t="shared" si="2"/>
        <v>0</v>
      </c>
      <c r="P8" s="13">
        <f t="shared" si="3"/>
        <v>0</v>
      </c>
    </row>
    <row r="9" spans="1:17" x14ac:dyDescent="0.25">
      <c r="A9" s="9">
        <v>3</v>
      </c>
      <c r="B9" s="9">
        <v>202</v>
      </c>
      <c r="C9" s="10" t="s">
        <v>11</v>
      </c>
      <c r="D9" s="10" t="s">
        <v>17</v>
      </c>
      <c r="E9" s="16">
        <v>42835</v>
      </c>
      <c r="F9" s="17">
        <v>500</v>
      </c>
      <c r="G9" s="18">
        <v>60</v>
      </c>
      <c r="H9" s="35">
        <f>DATE(YEAR(E9),MONTH(E9),1)</f>
        <v>42826</v>
      </c>
      <c r="I9" s="12">
        <f t="shared" si="5"/>
        <v>44651</v>
      </c>
      <c r="J9" s="11">
        <f t="shared" si="6"/>
        <v>8.3333333333333339</v>
      </c>
      <c r="K9" s="90" t="str">
        <f>IF($O$3&lt;H9,"N",
IF($O$3&gt;I9,"T",
DATEDIF(H9,$O$3,"m")))</f>
        <v>T</v>
      </c>
      <c r="L9" s="70">
        <f>IF(K9="t",G9*J9,IF(ISNUMBER(K9),K9*J9,0))</f>
        <v>500.00000000000006</v>
      </c>
      <c r="M9" s="72">
        <f t="shared" ref="M9:M15" si="8">IF(ISNUMBER(K9),J9,0)</f>
        <v>0</v>
      </c>
      <c r="N9" s="1">
        <f t="shared" si="1"/>
        <v>500.00000000000006</v>
      </c>
      <c r="O9" s="11">
        <f t="shared" si="2"/>
        <v>0</v>
      </c>
      <c r="P9" s="13">
        <f t="shared" si="3"/>
        <v>-5.6843418860808015E-14</v>
      </c>
    </row>
    <row r="10" spans="1:17" x14ac:dyDescent="0.25">
      <c r="A10" s="9">
        <v>4</v>
      </c>
      <c r="B10" s="9">
        <v>204</v>
      </c>
      <c r="C10" s="10" t="s">
        <v>11</v>
      </c>
      <c r="D10" s="10" t="s">
        <v>19</v>
      </c>
      <c r="E10" s="16">
        <v>43331</v>
      </c>
      <c r="F10" s="17">
        <v>251</v>
      </c>
      <c r="G10" s="18">
        <v>180</v>
      </c>
      <c r="H10" s="35">
        <f t="shared" si="4"/>
        <v>43313</v>
      </c>
      <c r="I10" s="12">
        <f t="shared" si="5"/>
        <v>48791</v>
      </c>
      <c r="J10" s="11">
        <f t="shared" si="6"/>
        <v>1.3944444444444444</v>
      </c>
      <c r="K10" s="90">
        <f>IF($O$3&lt;H10,"N",
IF($O$3&gt;I10,"T",
DATEDIF(H10,$O$3,"m")))</f>
        <v>73</v>
      </c>
      <c r="L10" s="70">
        <f t="shared" si="7"/>
        <v>101.79444444444444</v>
      </c>
      <c r="M10" s="72">
        <f t="shared" si="8"/>
        <v>1.3944444444444444</v>
      </c>
      <c r="N10" s="1">
        <f t="shared" si="1"/>
        <v>103.18888888888888</v>
      </c>
      <c r="O10" s="11">
        <f t="shared" si="2"/>
        <v>147.81111111111113</v>
      </c>
      <c r="P10" s="13">
        <f t="shared" si="3"/>
        <v>0</v>
      </c>
    </row>
    <row r="11" spans="1:17" x14ac:dyDescent="0.25">
      <c r="A11" s="9">
        <v>5</v>
      </c>
      <c r="B11" s="9">
        <v>205</v>
      </c>
      <c r="C11" s="10" t="s">
        <v>11</v>
      </c>
      <c r="D11" s="10" t="s">
        <v>20</v>
      </c>
      <c r="E11" s="16">
        <v>43485</v>
      </c>
      <c r="F11" s="17">
        <v>357</v>
      </c>
      <c r="G11" s="18">
        <v>60</v>
      </c>
      <c r="H11" s="35">
        <f t="shared" si="4"/>
        <v>43466</v>
      </c>
      <c r="I11" s="12">
        <f t="shared" si="5"/>
        <v>45291</v>
      </c>
      <c r="J11" s="11">
        <f t="shared" si="6"/>
        <v>5.95</v>
      </c>
      <c r="K11" s="90" t="str">
        <f t="shared" si="0"/>
        <v>T</v>
      </c>
      <c r="L11" s="70">
        <f t="shared" si="7"/>
        <v>357</v>
      </c>
      <c r="M11" s="72">
        <f t="shared" si="8"/>
        <v>0</v>
      </c>
      <c r="N11" s="1">
        <f t="shared" si="1"/>
        <v>357</v>
      </c>
      <c r="O11" s="11">
        <f t="shared" si="2"/>
        <v>0</v>
      </c>
      <c r="P11" s="13">
        <f t="shared" si="3"/>
        <v>0</v>
      </c>
    </row>
    <row r="12" spans="1:17" x14ac:dyDescent="0.25">
      <c r="A12" s="9">
        <v>6</v>
      </c>
      <c r="B12" s="9">
        <v>206</v>
      </c>
      <c r="C12" s="10" t="s">
        <v>11</v>
      </c>
      <c r="D12" s="10" t="s">
        <v>22</v>
      </c>
      <c r="E12" s="16">
        <v>43604</v>
      </c>
      <c r="F12" s="17">
        <v>248</v>
      </c>
      <c r="G12" s="18">
        <v>60</v>
      </c>
      <c r="H12" s="35">
        <f t="shared" si="4"/>
        <v>43586</v>
      </c>
      <c r="I12" s="12">
        <f t="shared" si="5"/>
        <v>45412</v>
      </c>
      <c r="J12" s="11">
        <f t="shared" si="6"/>
        <v>4.1333333333333337</v>
      </c>
      <c r="K12" s="90" t="str">
        <f t="shared" si="0"/>
        <v>T</v>
      </c>
      <c r="L12" s="70">
        <f t="shared" si="7"/>
        <v>248.00000000000003</v>
      </c>
      <c r="M12" s="72">
        <f t="shared" si="8"/>
        <v>0</v>
      </c>
      <c r="N12" s="1">
        <f>+L12+M12</f>
        <v>248.00000000000003</v>
      </c>
      <c r="O12" s="11">
        <f t="shared" si="2"/>
        <v>0</v>
      </c>
      <c r="P12" s="13">
        <f t="shared" si="3"/>
        <v>-2.8421709430404007E-14</v>
      </c>
    </row>
    <row r="13" spans="1:17" x14ac:dyDescent="0.25">
      <c r="A13" s="9">
        <v>7</v>
      </c>
      <c r="B13" s="9">
        <v>207</v>
      </c>
      <c r="C13" s="10" t="s">
        <v>11</v>
      </c>
      <c r="D13" s="10" t="s">
        <v>23</v>
      </c>
      <c r="E13" s="16">
        <v>43683</v>
      </c>
      <c r="F13" s="17">
        <v>218</v>
      </c>
      <c r="G13" s="18">
        <v>60</v>
      </c>
      <c r="H13" s="35">
        <f t="shared" si="4"/>
        <v>43678</v>
      </c>
      <c r="I13" s="12">
        <f t="shared" si="5"/>
        <v>45504</v>
      </c>
      <c r="J13" s="11">
        <f t="shared" si="6"/>
        <v>3.6333333333333333</v>
      </c>
      <c r="K13" s="90" t="str">
        <f t="shared" si="0"/>
        <v>T</v>
      </c>
      <c r="L13" s="70">
        <f>IF(K13="t",G13*J13,IF(ISNUMBER(K13),K13*J13,0))</f>
        <v>218</v>
      </c>
      <c r="M13" s="72">
        <f t="shared" si="8"/>
        <v>0</v>
      </c>
      <c r="N13" s="1">
        <f t="shared" si="1"/>
        <v>218</v>
      </c>
      <c r="O13" s="11">
        <f t="shared" si="2"/>
        <v>0</v>
      </c>
      <c r="P13" s="13">
        <f t="shared" si="3"/>
        <v>0</v>
      </c>
    </row>
    <row r="14" spans="1:17" x14ac:dyDescent="0.25">
      <c r="A14" s="9">
        <v>8</v>
      </c>
      <c r="B14" s="9">
        <v>208</v>
      </c>
      <c r="C14" s="10" t="s">
        <v>11</v>
      </c>
      <c r="D14" s="10" t="s">
        <v>24</v>
      </c>
      <c r="E14" s="16">
        <v>43814</v>
      </c>
      <c r="F14" s="17">
        <v>975</v>
      </c>
      <c r="G14" s="18">
        <v>36</v>
      </c>
      <c r="H14" s="16">
        <f t="shared" si="4"/>
        <v>43800</v>
      </c>
      <c r="I14" s="12">
        <f t="shared" si="5"/>
        <v>44895</v>
      </c>
      <c r="J14" s="11">
        <f t="shared" si="6"/>
        <v>27.083333333333332</v>
      </c>
      <c r="K14" s="90" t="str">
        <f t="shared" si="0"/>
        <v>T</v>
      </c>
      <c r="L14" s="70">
        <f>IF(K14="t",G14*J14,IF(ISNUMBER(K14),K14*J14,0))</f>
        <v>975</v>
      </c>
      <c r="M14" s="72">
        <f t="shared" si="8"/>
        <v>0</v>
      </c>
      <c r="N14" s="1">
        <f t="shared" si="1"/>
        <v>975</v>
      </c>
      <c r="O14" s="11">
        <f t="shared" si="2"/>
        <v>0</v>
      </c>
      <c r="P14" s="13">
        <f t="shared" si="3"/>
        <v>0</v>
      </c>
    </row>
    <row r="15" spans="1:17" x14ac:dyDescent="0.25">
      <c r="A15" s="9">
        <v>9</v>
      </c>
      <c r="B15" s="9">
        <v>200</v>
      </c>
      <c r="C15" s="10" t="s">
        <v>11</v>
      </c>
      <c r="D15" s="10" t="s">
        <v>12</v>
      </c>
      <c r="E15" s="16">
        <v>43831</v>
      </c>
      <c r="F15" s="91">
        <v>100</v>
      </c>
      <c r="G15" s="18">
        <v>3</v>
      </c>
      <c r="H15" s="16">
        <f t="shared" si="4"/>
        <v>43831</v>
      </c>
      <c r="I15" s="14">
        <f t="shared" si="5"/>
        <v>43921</v>
      </c>
      <c r="J15" s="11">
        <f t="shared" si="6"/>
        <v>33.333333333333336</v>
      </c>
      <c r="K15" s="90" t="str">
        <f>IF($O$3&lt;H15,"N",IF($O$3&gt;I15,"T",DATEDIF(H15,$O$3,"m")))</f>
        <v>T</v>
      </c>
      <c r="L15" s="70">
        <f>IF(K15="t",G15*J15,IF(ISNUMBER(K15),K15*J15,0))</f>
        <v>100</v>
      </c>
      <c r="M15" s="72">
        <f t="shared" si="8"/>
        <v>0</v>
      </c>
      <c r="N15" s="92">
        <f>+L15+M15</f>
        <v>100</v>
      </c>
      <c r="O15" s="15">
        <f t="shared" si="2"/>
        <v>0</v>
      </c>
      <c r="P15" s="13">
        <f t="shared" si="3"/>
        <v>0</v>
      </c>
      <c r="Q15" s="4">
        <f>DATEDIF(H15,I15,"M")</f>
        <v>2</v>
      </c>
    </row>
    <row r="16" spans="1:17" x14ac:dyDescent="0.25">
      <c r="A16" s="2"/>
      <c r="B16" s="2"/>
      <c r="C16" s="2"/>
      <c r="D16" s="2"/>
      <c r="E16" s="2"/>
      <c r="F16" s="2"/>
      <c r="G16" s="2"/>
      <c r="H16" s="2"/>
      <c r="I16" s="2"/>
      <c r="J16" s="75"/>
      <c r="K16" s="88"/>
      <c r="L16" s="76">
        <f t="shared" ref="L16:O16" si="9">SUM(L7:L15)</f>
        <v>2797.6444444444446</v>
      </c>
      <c r="M16" s="76">
        <f t="shared" si="9"/>
        <v>2.2527777777777778</v>
      </c>
      <c r="N16" s="76">
        <f t="shared" si="9"/>
        <v>2799.8972222222224</v>
      </c>
      <c r="O16" s="76">
        <f t="shared" si="9"/>
        <v>152.10277777777782</v>
      </c>
      <c r="P16" s="2"/>
      <c r="Q16" s="2"/>
    </row>
    <row r="17" spans="1:17" x14ac:dyDescent="0.25">
      <c r="A17" s="2"/>
      <c r="B17" s="2"/>
      <c r="C17" s="2"/>
      <c r="D17" s="2"/>
      <c r="E17" s="2"/>
      <c r="F17" s="2" t="s">
        <v>118</v>
      </c>
      <c r="G17" s="2"/>
      <c r="H17" s="2"/>
      <c r="I17" s="2"/>
      <c r="J17" s="2"/>
      <c r="K17" s="78"/>
      <c r="L17" s="2"/>
      <c r="M17" s="2"/>
      <c r="N17" s="2"/>
      <c r="O17" s="2"/>
      <c r="P17" s="2"/>
      <c r="Q17" s="2"/>
    </row>
    <row r="18" spans="1:17" x14ac:dyDescent="0.25">
      <c r="A18" s="2"/>
      <c r="B18" s="2"/>
      <c r="C18" s="2"/>
      <c r="D18" s="2"/>
      <c r="E18" s="2"/>
      <c r="F18" s="2"/>
      <c r="G18" s="2"/>
      <c r="H18" s="2"/>
      <c r="I18" s="2" t="s">
        <v>118</v>
      </c>
      <c r="J18" s="2"/>
      <c r="K18" s="78"/>
      <c r="L18" s="2"/>
      <c r="M18" s="2"/>
      <c r="N18" s="2"/>
      <c r="O18" s="2"/>
      <c r="P18" s="2"/>
      <c r="Q18" s="2"/>
    </row>
    <row r="19" spans="1:17" x14ac:dyDescent="0.25">
      <c r="A19" s="2"/>
      <c r="B19" s="2"/>
      <c r="C19" s="2"/>
      <c r="D19" s="2"/>
      <c r="E19" s="2"/>
      <c r="F19" s="2"/>
      <c r="G19" s="2"/>
      <c r="H19" s="2"/>
      <c r="I19" s="2"/>
      <c r="J19" s="2"/>
      <c r="K19" s="78"/>
      <c r="L19" s="2"/>
      <c r="M19" s="2"/>
      <c r="N19" s="2"/>
      <c r="O19" s="2"/>
      <c r="P19" s="2"/>
      <c r="Q19" s="2"/>
    </row>
    <row r="20" spans="1:17" x14ac:dyDescent="0.25">
      <c r="A20" s="2"/>
      <c r="B20" s="2"/>
      <c r="C20" s="2"/>
      <c r="D20" s="2"/>
      <c r="E20" s="2"/>
      <c r="F20" s="2"/>
      <c r="G20" s="2"/>
      <c r="H20" s="2"/>
      <c r="I20" s="2"/>
      <c r="J20" s="2"/>
      <c r="K20" s="78"/>
      <c r="L20" s="2"/>
      <c r="M20" s="2"/>
      <c r="N20" s="2"/>
      <c r="O20" s="2"/>
      <c r="P20" s="2"/>
      <c r="Q20" s="2"/>
    </row>
    <row r="21" spans="1:17" x14ac:dyDescent="0.25">
      <c r="A21" s="2"/>
      <c r="B21" s="2"/>
      <c r="C21" s="2"/>
      <c r="D21" s="2"/>
      <c r="E21" s="2"/>
      <c r="F21" s="2"/>
      <c r="G21" s="2"/>
      <c r="H21" s="2"/>
      <c r="I21" s="2"/>
      <c r="J21" s="2"/>
      <c r="K21" s="78"/>
      <c r="L21" s="2"/>
      <c r="M21" s="2"/>
      <c r="N21" s="2"/>
      <c r="O21" s="2"/>
      <c r="P21" s="2"/>
      <c r="Q21" s="2"/>
    </row>
    <row r="22" spans="1:17" x14ac:dyDescent="0.25">
      <c r="A22" s="2"/>
      <c r="B22" s="2"/>
      <c r="C22" s="2"/>
      <c r="D22" s="2"/>
      <c r="E22" s="2"/>
      <c r="F22" s="2"/>
      <c r="G22" s="2"/>
      <c r="H22" s="2"/>
      <c r="I22" s="2"/>
      <c r="J22" s="2"/>
      <c r="K22" s="78"/>
      <c r="L22" s="2"/>
      <c r="M22" s="2"/>
      <c r="N22" s="2"/>
      <c r="O22" s="2"/>
      <c r="P22" s="2"/>
      <c r="Q22" s="2"/>
    </row>
    <row r="23" spans="1:17" x14ac:dyDescent="0.25">
      <c r="A23" s="2"/>
      <c r="B23" s="2"/>
      <c r="C23" s="2"/>
      <c r="D23" s="2"/>
      <c r="E23" s="77" t="s">
        <v>61</v>
      </c>
      <c r="F23" s="2"/>
      <c r="G23" s="2"/>
      <c r="H23" s="2"/>
      <c r="I23" s="2"/>
      <c r="J23" s="2"/>
      <c r="K23" s="78"/>
      <c r="L23" s="77" t="s">
        <v>75</v>
      </c>
      <c r="M23" s="2"/>
      <c r="N23" s="2"/>
      <c r="O23" s="2"/>
      <c r="P23" s="2"/>
      <c r="Q23" s="2"/>
    </row>
    <row r="24" spans="1:17" x14ac:dyDescent="0.25">
      <c r="A24" s="2"/>
      <c r="B24" s="2"/>
      <c r="C24" s="2"/>
      <c r="D24" s="79"/>
      <c r="E24" s="80">
        <f>H7</f>
        <v>42064</v>
      </c>
      <c r="F24" s="79"/>
      <c r="G24" s="79"/>
      <c r="H24" s="79"/>
      <c r="I24" s="79"/>
      <c r="J24" s="79"/>
      <c r="K24" s="79"/>
      <c r="L24" s="80">
        <f>I7</f>
        <v>45716</v>
      </c>
      <c r="M24" s="79"/>
      <c r="N24" s="2"/>
      <c r="O24" s="2"/>
      <c r="P24" s="2"/>
      <c r="Q24" s="2"/>
    </row>
    <row r="25" spans="1:17" x14ac:dyDescent="0.25">
      <c r="A25" s="2"/>
      <c r="B25" s="2"/>
      <c r="C25" s="2"/>
      <c r="D25" s="79"/>
      <c r="E25" s="79"/>
      <c r="F25" s="79"/>
      <c r="G25" s="79"/>
      <c r="H25" s="79" t="s">
        <v>77</v>
      </c>
      <c r="I25" s="79"/>
      <c r="J25" s="79"/>
      <c r="K25" s="79"/>
      <c r="L25" s="81"/>
      <c r="M25" s="79"/>
      <c r="N25" s="2"/>
      <c r="O25" s="2"/>
      <c r="P25" s="2"/>
      <c r="Q25" s="2"/>
    </row>
    <row r="26" spans="1:17" x14ac:dyDescent="0.25">
      <c r="A26" s="126" t="s">
        <v>76</v>
      </c>
      <c r="B26" s="126"/>
      <c r="C26" s="2"/>
      <c r="D26" s="80" t="str">
        <f>IF($O$3&lt;$E$24,$O$3,"")</f>
        <v/>
      </c>
      <c r="E26" s="82"/>
      <c r="F26" s="82"/>
      <c r="G26" s="82"/>
      <c r="H26" s="80">
        <f>IF(AND($O$3&gt;=$E$24,$O$3&lt;$L$24),$O$3,"")</f>
        <v>45536</v>
      </c>
      <c r="I26" s="82"/>
      <c r="J26" s="82"/>
      <c r="K26" s="82"/>
      <c r="L26" s="82"/>
      <c r="M26" s="80" t="str">
        <f>IF($O$3&gt;$L$24,$O$3,"")</f>
        <v/>
      </c>
      <c r="N26" s="2"/>
      <c r="O26" s="2"/>
      <c r="P26" s="2"/>
      <c r="Q26" s="2"/>
    </row>
    <row r="27" spans="1:17" ht="21" x14ac:dyDescent="0.25">
      <c r="A27" s="126" t="s">
        <v>54</v>
      </c>
      <c r="B27" s="126"/>
      <c r="C27" s="2"/>
      <c r="D27" s="87" t="str">
        <f>IF(D26&lt;&gt;"",0,"")</f>
        <v/>
      </c>
      <c r="E27" s="83"/>
      <c r="G27" s="84" t="s">
        <v>78</v>
      </c>
      <c r="H27" s="86">
        <f>IF(H26&lt;&gt;"",DATEDIF(E24,H26,"M"),"")</f>
        <v>114</v>
      </c>
      <c r="I27" s="85"/>
      <c r="J27" s="83"/>
      <c r="K27" s="83"/>
      <c r="L27" s="83"/>
      <c r="M27" s="87" t="str">
        <f>IF(M26&lt;&gt;"",DATEDIF(E24,L24,"M")+1,"")</f>
        <v/>
      </c>
      <c r="N27" s="2"/>
      <c r="O27" s="2"/>
      <c r="P27" s="2"/>
      <c r="Q27" s="2"/>
    </row>
    <row r="28" spans="1:17" x14ac:dyDescent="0.25">
      <c r="A28" s="2"/>
      <c r="B28" s="2"/>
      <c r="C28" s="2"/>
      <c r="D28" s="2"/>
      <c r="E28" s="2"/>
      <c r="F28" s="2"/>
      <c r="G28" s="2"/>
      <c r="H28" s="2"/>
      <c r="I28" s="2"/>
      <c r="J28" s="2"/>
      <c r="K28" s="78"/>
      <c r="L28" s="2"/>
      <c r="M28" s="2"/>
      <c r="N28" s="2"/>
      <c r="O28" s="2"/>
      <c r="P28" s="2"/>
      <c r="Q28" s="2"/>
    </row>
    <row r="29" spans="1:17" x14ac:dyDescent="0.25">
      <c r="A29" s="2"/>
      <c r="B29" s="2"/>
      <c r="C29" s="2"/>
      <c r="D29" s="2"/>
      <c r="E29" s="2"/>
      <c r="F29" s="2"/>
      <c r="G29" s="2"/>
      <c r="H29" s="2"/>
      <c r="I29" s="2"/>
      <c r="J29" s="2"/>
      <c r="K29" s="78"/>
      <c r="L29" s="2"/>
      <c r="M29" s="2"/>
      <c r="N29" s="2"/>
      <c r="O29" s="2"/>
      <c r="P29" s="2"/>
      <c r="Q29" s="2"/>
    </row>
    <row r="30" spans="1:17" x14ac:dyDescent="0.25">
      <c r="A30" s="2"/>
      <c r="B30" s="2"/>
      <c r="C30" s="2"/>
      <c r="D30" s="2"/>
      <c r="E30" s="2"/>
      <c r="F30" s="2"/>
      <c r="G30" s="2"/>
      <c r="H30" s="2"/>
      <c r="I30" s="2"/>
      <c r="J30" s="2"/>
      <c r="K30" s="78"/>
      <c r="L30" s="2"/>
      <c r="M30" s="2"/>
      <c r="N30" s="2"/>
      <c r="O30" s="2"/>
      <c r="P30" s="2"/>
      <c r="Q30" s="2"/>
    </row>
    <row r="31" spans="1:17" x14ac:dyDescent="0.25">
      <c r="A31" s="2"/>
      <c r="B31" s="2"/>
      <c r="C31" s="2"/>
      <c r="D31" s="2"/>
      <c r="E31" s="2"/>
      <c r="F31" s="2"/>
      <c r="G31" s="2"/>
      <c r="H31" s="2"/>
      <c r="I31" s="2"/>
      <c r="J31" s="2"/>
      <c r="K31" s="78"/>
      <c r="L31" s="2"/>
      <c r="M31" s="2"/>
      <c r="N31" s="2"/>
      <c r="O31" s="2"/>
      <c r="P31" s="2"/>
      <c r="Q31" s="2"/>
    </row>
    <row r="32" spans="1:17" x14ac:dyDescent="0.25">
      <c r="A32" s="2"/>
      <c r="B32" s="2"/>
      <c r="C32" s="2"/>
      <c r="D32" s="2"/>
      <c r="E32" s="2"/>
      <c r="F32" s="2"/>
      <c r="G32" s="2"/>
      <c r="H32" s="2"/>
      <c r="I32" s="2"/>
      <c r="J32" s="2"/>
      <c r="K32" s="78"/>
      <c r="L32" s="2"/>
      <c r="M32" s="2"/>
      <c r="N32" s="2"/>
      <c r="O32" s="2"/>
      <c r="P32" s="2"/>
      <c r="Q32" s="2"/>
    </row>
    <row r="33" spans="1:17" x14ac:dyDescent="0.25">
      <c r="A33" s="2"/>
      <c r="B33" s="2"/>
      <c r="C33" s="2"/>
      <c r="D33" s="2"/>
      <c r="E33" s="2"/>
      <c r="F33" s="2"/>
      <c r="G33" s="2"/>
      <c r="H33" s="2"/>
      <c r="I33" s="2"/>
      <c r="J33" s="2"/>
      <c r="K33" s="78"/>
      <c r="L33" s="2"/>
      <c r="M33" s="2"/>
      <c r="N33" s="2"/>
      <c r="O33" s="2"/>
      <c r="P33" s="2"/>
      <c r="Q33" s="2"/>
    </row>
    <row r="34" spans="1:17" x14ac:dyDescent="0.25">
      <c r="A34" s="2"/>
      <c r="B34" s="2"/>
      <c r="C34" s="2"/>
      <c r="D34" s="2"/>
      <c r="E34" s="2"/>
      <c r="F34" s="2"/>
      <c r="G34" s="2"/>
      <c r="H34" s="2"/>
      <c r="I34" s="2"/>
      <c r="J34" s="2"/>
      <c r="K34" s="78"/>
      <c r="L34" s="2"/>
      <c r="M34" s="2"/>
      <c r="N34" s="2"/>
      <c r="O34" s="2"/>
      <c r="P34" s="2"/>
      <c r="Q34" s="2"/>
    </row>
    <row r="35" spans="1:17" x14ac:dyDescent="0.25">
      <c r="A35" s="2"/>
      <c r="B35" s="2"/>
      <c r="C35" s="2"/>
      <c r="D35" s="2"/>
      <c r="E35" s="2"/>
      <c r="F35" s="2"/>
      <c r="G35" s="2"/>
      <c r="H35" s="2"/>
      <c r="I35" s="2"/>
      <c r="J35" s="2"/>
      <c r="K35" s="78"/>
      <c r="L35" s="2"/>
      <c r="M35" s="2"/>
      <c r="N35" s="2"/>
      <c r="O35" s="2"/>
      <c r="P35" s="2"/>
      <c r="Q35" s="2"/>
    </row>
    <row r="39" spans="1:17" x14ac:dyDescent="0.25">
      <c r="B39" s="4" t="s">
        <v>115</v>
      </c>
    </row>
    <row r="40" spans="1:17" x14ac:dyDescent="0.25">
      <c r="B40" s="4" t="s">
        <v>116</v>
      </c>
    </row>
    <row r="41" spans="1:17" x14ac:dyDescent="0.25">
      <c r="B41" s="4" t="s">
        <v>117</v>
      </c>
    </row>
  </sheetData>
  <sheetProtection formatCells="0" autoFilter="0"/>
  <mergeCells count="5">
    <mergeCell ref="L1:N3"/>
    <mergeCell ref="G2:G3"/>
    <mergeCell ref="H2:I3"/>
    <mergeCell ref="A26:B26"/>
    <mergeCell ref="A27:B27"/>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130" zoomScaleNormal="130" workbookViewId="0">
      <selection activeCell="N2" sqref="N2"/>
    </sheetView>
  </sheetViews>
  <sheetFormatPr baseColWidth="10" defaultRowHeight="15" x14ac:dyDescent="0.25"/>
  <cols>
    <col min="1" max="1" width="4.7109375" style="4" customWidth="1"/>
    <col min="2" max="2" width="5" style="4" bestFit="1" customWidth="1"/>
    <col min="3" max="3" width="11.42578125" style="4"/>
    <col min="4" max="4" width="15.140625" style="4" customWidth="1"/>
    <col min="5" max="5" width="11.42578125" style="4"/>
    <col min="6" max="6" width="8.5703125" style="4" customWidth="1"/>
    <col min="7" max="7" width="7.28515625" style="4" customWidth="1"/>
    <col min="8" max="9" width="11.42578125" style="4"/>
    <col min="10" max="10" width="9.5703125" style="4" customWidth="1"/>
    <col min="11" max="11" width="11.140625" style="4" customWidth="1"/>
    <col min="12" max="12" width="11" style="4" customWidth="1"/>
    <col min="13" max="13" width="11.5703125" style="4" customWidth="1"/>
    <col min="14" max="16384" width="11.42578125" style="4"/>
  </cols>
  <sheetData>
    <row r="1" spans="1:16" x14ac:dyDescent="0.25">
      <c r="A1" s="2"/>
      <c r="B1" s="2"/>
      <c r="C1" s="3"/>
      <c r="D1" s="3"/>
      <c r="E1" s="2"/>
      <c r="F1" s="2"/>
      <c r="G1" s="2"/>
      <c r="H1" s="2"/>
      <c r="I1" s="2"/>
      <c r="J1" s="2"/>
      <c r="K1" s="124"/>
      <c r="L1" s="125"/>
      <c r="M1" s="125"/>
      <c r="N1" s="2"/>
    </row>
    <row r="2" spans="1:16" ht="15" customHeight="1" x14ac:dyDescent="0.25">
      <c r="A2" s="2"/>
      <c r="B2" s="2"/>
      <c r="C2" s="3"/>
      <c r="D2" s="3"/>
      <c r="E2" s="2"/>
      <c r="F2" s="2"/>
      <c r="G2" s="122"/>
      <c r="H2" s="123"/>
      <c r="I2" s="123"/>
      <c r="J2" s="2"/>
      <c r="K2" s="125"/>
      <c r="L2" s="125"/>
      <c r="M2" s="125"/>
      <c r="N2" s="5">
        <f ca="1">TODAY()</f>
        <v>45170</v>
      </c>
    </row>
    <row r="3" spans="1:16" ht="15" customHeight="1" x14ac:dyDescent="0.25">
      <c r="A3" s="2"/>
      <c r="B3" s="2"/>
      <c r="C3" s="3"/>
      <c r="D3" s="3"/>
      <c r="E3" s="2"/>
      <c r="F3" s="2"/>
      <c r="G3" s="122"/>
      <c r="H3" s="123"/>
      <c r="I3" s="123"/>
      <c r="J3" s="2"/>
      <c r="K3" s="125"/>
      <c r="L3" s="125"/>
      <c r="M3" s="125"/>
      <c r="N3" s="73">
        <f ca="1">DATE(YEAR(N2),MONTH(N2),1)</f>
        <v>45170</v>
      </c>
    </row>
    <row r="4" spans="1:16" x14ac:dyDescent="0.25">
      <c r="A4" s="2"/>
      <c r="B4" s="2"/>
      <c r="C4" s="3" t="s">
        <v>21</v>
      </c>
      <c r="D4" s="68">
        <f ca="1">N2</f>
        <v>45170</v>
      </c>
      <c r="E4" s="2"/>
      <c r="F4" s="2"/>
      <c r="G4" s="2"/>
      <c r="H4" s="2"/>
      <c r="I4" s="2"/>
      <c r="J4" s="2"/>
      <c r="K4" s="2"/>
      <c r="L4" s="2"/>
      <c r="M4" s="2"/>
      <c r="N4" s="2"/>
    </row>
    <row r="5" spans="1:16" ht="4.5" customHeight="1" x14ac:dyDescent="0.25">
      <c r="A5" s="2"/>
      <c r="B5" s="2"/>
      <c r="C5" s="2"/>
      <c r="D5" s="2"/>
      <c r="E5" s="2"/>
      <c r="F5" s="2"/>
      <c r="G5" s="2"/>
      <c r="H5" s="2"/>
      <c r="I5" s="2"/>
      <c r="J5" s="2"/>
      <c r="K5" s="2"/>
      <c r="L5" s="2"/>
      <c r="M5" s="2"/>
      <c r="N5" s="2"/>
    </row>
    <row r="6" spans="1:16" ht="30" x14ac:dyDescent="0.25">
      <c r="A6" s="6" t="s">
        <v>0</v>
      </c>
      <c r="B6" s="6" t="s">
        <v>1</v>
      </c>
      <c r="C6" s="6" t="s">
        <v>2</v>
      </c>
      <c r="D6" s="6" t="s">
        <v>3</v>
      </c>
      <c r="E6" s="6" t="s">
        <v>4</v>
      </c>
      <c r="F6" s="6" t="s">
        <v>5</v>
      </c>
      <c r="G6" s="6" t="s">
        <v>25</v>
      </c>
      <c r="H6" s="7" t="s">
        <v>6</v>
      </c>
      <c r="I6" s="7" t="s">
        <v>7</v>
      </c>
      <c r="J6" s="6" t="s">
        <v>8</v>
      </c>
      <c r="K6" s="69" t="s">
        <v>14</v>
      </c>
      <c r="L6" s="71" t="s">
        <v>15</v>
      </c>
      <c r="M6" s="6" t="s">
        <v>9</v>
      </c>
      <c r="N6" s="6" t="s">
        <v>10</v>
      </c>
      <c r="O6" s="8" t="s">
        <v>16</v>
      </c>
    </row>
    <row r="7" spans="1:16" x14ac:dyDescent="0.25">
      <c r="A7" s="9">
        <v>1</v>
      </c>
      <c r="B7" s="9">
        <v>201</v>
      </c>
      <c r="C7" s="10" t="s">
        <v>11</v>
      </c>
      <c r="D7" s="10" t="s">
        <v>13</v>
      </c>
      <c r="E7" s="16">
        <v>42075</v>
      </c>
      <c r="F7" s="17">
        <v>103</v>
      </c>
      <c r="G7" s="18">
        <v>120</v>
      </c>
      <c r="H7" s="35">
        <f>DATE(YEAR(E7),MONTH(E7),1)</f>
        <v>42064</v>
      </c>
      <c r="I7" s="12">
        <f>EDATE(H7,G7)-1</f>
        <v>45716</v>
      </c>
      <c r="J7" s="11">
        <f>+F7/G7</f>
        <v>0.85833333333333328</v>
      </c>
      <c r="K7" s="70">
        <f t="shared" ref="K7:K15" ca="1" si="0">IF(AND(($N$3&gt;=$H7),($N$3&lt;=$I7)),
DATEDIF($H7,$N$3,"m")*J7,
IF($N$3&gt;I7,J7*G7,0))</f>
        <v>87.55</v>
      </c>
      <c r="L7" s="72">
        <f t="shared" ref="L7:L14" ca="1" si="1">IF(AND($N$3&gt;=$H7,$N$3&lt;$I7),$J7,0)</f>
        <v>0.85833333333333328</v>
      </c>
      <c r="M7" s="1">
        <f ca="1">IF($N$3&gt;$I7,
(DATEDIF($H7,$I7,"m")+1)*$J7,
$K7+$L7)</f>
        <v>88.408333333333331</v>
      </c>
      <c r="N7" s="11">
        <f t="shared" ref="N7:N15" ca="1" si="2">+F7-M7</f>
        <v>14.591666666666669</v>
      </c>
      <c r="O7" s="13">
        <f t="shared" ref="O7:O15" ca="1" si="3">IF(K7=0,F7-L7-M7,F7-K7-L7-N7)</f>
        <v>1.7763568394002505E-15</v>
      </c>
    </row>
    <row r="8" spans="1:16" x14ac:dyDescent="0.25">
      <c r="A8" s="9">
        <v>2</v>
      </c>
      <c r="B8" s="9">
        <v>203</v>
      </c>
      <c r="C8" s="10" t="s">
        <v>11</v>
      </c>
      <c r="D8" s="10" t="s">
        <v>18</v>
      </c>
      <c r="E8" s="16">
        <v>42587</v>
      </c>
      <c r="F8" s="17">
        <v>200</v>
      </c>
      <c r="G8" s="18">
        <v>60</v>
      </c>
      <c r="H8" s="35">
        <f t="shared" ref="H8:H15" si="4">DATE(YEAR(E8),MONTH(E8),1)</f>
        <v>42583</v>
      </c>
      <c r="I8" s="12">
        <f t="shared" ref="I8:I15" si="5">EDATE(H8,G8)-1</f>
        <v>44408</v>
      </c>
      <c r="J8" s="11">
        <f t="shared" ref="J8:J15" si="6">+F8/G8</f>
        <v>3.3333333333333335</v>
      </c>
      <c r="K8" s="70">
        <f t="shared" ca="1" si="0"/>
        <v>200</v>
      </c>
      <c r="L8" s="72">
        <f t="shared" ca="1" si="1"/>
        <v>0</v>
      </c>
      <c r="M8" s="1">
        <f t="shared" ref="M8:M15" ca="1" si="7">IF($N$3&gt;$I8,(DATEDIF($H8,$I8,"m")+1)*$J8,$K8+$L8)</f>
        <v>200</v>
      </c>
      <c r="N8" s="11">
        <f t="shared" ca="1" si="2"/>
        <v>0</v>
      </c>
      <c r="O8" s="13">
        <f t="shared" ca="1" si="3"/>
        <v>0</v>
      </c>
    </row>
    <row r="9" spans="1:16" x14ac:dyDescent="0.25">
      <c r="A9" s="9">
        <v>3</v>
      </c>
      <c r="B9" s="9">
        <v>202</v>
      </c>
      <c r="C9" s="10" t="s">
        <v>11</v>
      </c>
      <c r="D9" s="10" t="s">
        <v>17</v>
      </c>
      <c r="E9" s="16">
        <v>42835</v>
      </c>
      <c r="F9" s="17">
        <v>500</v>
      </c>
      <c r="G9" s="18">
        <v>60</v>
      </c>
      <c r="H9" s="35">
        <f>DATE(YEAR(E9),MONTH(E9),1)</f>
        <v>42826</v>
      </c>
      <c r="I9" s="12">
        <f t="shared" si="5"/>
        <v>44651</v>
      </c>
      <c r="J9" s="11">
        <f t="shared" si="6"/>
        <v>8.3333333333333339</v>
      </c>
      <c r="K9" s="70">
        <f t="shared" ca="1" si="0"/>
        <v>500.00000000000006</v>
      </c>
      <c r="L9" s="72">
        <f t="shared" ca="1" si="1"/>
        <v>0</v>
      </c>
      <c r="M9" s="1">
        <f t="shared" ca="1" si="7"/>
        <v>500.00000000000006</v>
      </c>
      <c r="N9" s="11">
        <f t="shared" ca="1" si="2"/>
        <v>0</v>
      </c>
      <c r="O9" s="13">
        <f t="shared" ca="1" si="3"/>
        <v>-5.6843418860808015E-14</v>
      </c>
    </row>
    <row r="10" spans="1:16" x14ac:dyDescent="0.25">
      <c r="A10" s="9">
        <v>4</v>
      </c>
      <c r="B10" s="9">
        <v>204</v>
      </c>
      <c r="C10" s="10" t="s">
        <v>11</v>
      </c>
      <c r="D10" s="10" t="s">
        <v>19</v>
      </c>
      <c r="E10" s="16">
        <v>43331</v>
      </c>
      <c r="F10" s="17">
        <v>251</v>
      </c>
      <c r="G10" s="18">
        <v>180</v>
      </c>
      <c r="H10" s="35">
        <f t="shared" si="4"/>
        <v>43313</v>
      </c>
      <c r="I10" s="12">
        <f t="shared" si="5"/>
        <v>48791</v>
      </c>
      <c r="J10" s="11">
        <f t="shared" si="6"/>
        <v>1.3944444444444444</v>
      </c>
      <c r="K10" s="70">
        <f t="shared" ca="1" si="0"/>
        <v>85.061111111111103</v>
      </c>
      <c r="L10" s="72">
        <f t="shared" ca="1" si="1"/>
        <v>1.3944444444444444</v>
      </c>
      <c r="M10" s="1">
        <f t="shared" ca="1" si="7"/>
        <v>86.455555555555549</v>
      </c>
      <c r="N10" s="11">
        <f t="shared" ca="1" si="2"/>
        <v>164.54444444444445</v>
      </c>
      <c r="O10" s="13">
        <f t="shared" ca="1" si="3"/>
        <v>0</v>
      </c>
    </row>
    <row r="11" spans="1:16" x14ac:dyDescent="0.25">
      <c r="A11" s="9">
        <v>5</v>
      </c>
      <c r="B11" s="9">
        <v>205</v>
      </c>
      <c r="C11" s="10" t="s">
        <v>11</v>
      </c>
      <c r="D11" s="10" t="s">
        <v>20</v>
      </c>
      <c r="E11" s="16">
        <v>43485</v>
      </c>
      <c r="F11" s="17">
        <v>357</v>
      </c>
      <c r="G11" s="18">
        <v>60</v>
      </c>
      <c r="H11" s="35">
        <f t="shared" si="4"/>
        <v>43466</v>
      </c>
      <c r="I11" s="12">
        <f t="shared" si="5"/>
        <v>45291</v>
      </c>
      <c r="J11" s="11">
        <f t="shared" si="6"/>
        <v>5.95</v>
      </c>
      <c r="K11" s="70">
        <f t="shared" ca="1" si="0"/>
        <v>333.2</v>
      </c>
      <c r="L11" s="72">
        <f t="shared" ca="1" si="1"/>
        <v>5.95</v>
      </c>
      <c r="M11" s="1">
        <f t="shared" ca="1" si="7"/>
        <v>339.15</v>
      </c>
      <c r="N11" s="11">
        <f t="shared" ca="1" si="2"/>
        <v>17.850000000000023</v>
      </c>
      <c r="O11" s="13">
        <f t="shared" ca="1" si="3"/>
        <v>-1.0658141036401503E-14</v>
      </c>
    </row>
    <row r="12" spans="1:16" x14ac:dyDescent="0.25">
      <c r="A12" s="9">
        <v>6</v>
      </c>
      <c r="B12" s="9">
        <v>206</v>
      </c>
      <c r="C12" s="10" t="s">
        <v>11</v>
      </c>
      <c r="D12" s="10" t="s">
        <v>22</v>
      </c>
      <c r="E12" s="16">
        <v>43604</v>
      </c>
      <c r="F12" s="17">
        <v>248</v>
      </c>
      <c r="G12" s="18">
        <v>60</v>
      </c>
      <c r="H12" s="35">
        <f t="shared" si="4"/>
        <v>43586</v>
      </c>
      <c r="I12" s="12">
        <f t="shared" si="5"/>
        <v>45412</v>
      </c>
      <c r="J12" s="11">
        <f t="shared" si="6"/>
        <v>4.1333333333333337</v>
      </c>
      <c r="K12" s="70">
        <f t="shared" ca="1" si="0"/>
        <v>214.93333333333337</v>
      </c>
      <c r="L12" s="72">
        <f t="shared" ca="1" si="1"/>
        <v>4.1333333333333337</v>
      </c>
      <c r="M12" s="1">
        <f t="shared" ca="1" si="7"/>
        <v>219.06666666666669</v>
      </c>
      <c r="N12" s="11">
        <f t="shared" ca="1" si="2"/>
        <v>28.933333333333309</v>
      </c>
      <c r="O12" s="13">
        <f t="shared" ca="1" si="3"/>
        <v>-7.1054273576010019E-15</v>
      </c>
    </row>
    <row r="13" spans="1:16" x14ac:dyDescent="0.25">
      <c r="A13" s="9">
        <v>7</v>
      </c>
      <c r="B13" s="9">
        <v>207</v>
      </c>
      <c r="C13" s="10" t="s">
        <v>11</v>
      </c>
      <c r="D13" s="10" t="s">
        <v>23</v>
      </c>
      <c r="E13" s="16">
        <v>43683</v>
      </c>
      <c r="F13" s="17">
        <v>218</v>
      </c>
      <c r="G13" s="18">
        <v>60</v>
      </c>
      <c r="H13" s="35">
        <f t="shared" si="4"/>
        <v>43678</v>
      </c>
      <c r="I13" s="12">
        <f t="shared" si="5"/>
        <v>45504</v>
      </c>
      <c r="J13" s="11">
        <f t="shared" si="6"/>
        <v>3.6333333333333333</v>
      </c>
      <c r="K13" s="70">
        <f t="shared" ca="1" si="0"/>
        <v>178.03333333333333</v>
      </c>
      <c r="L13" s="72">
        <f t="shared" ca="1" si="1"/>
        <v>3.6333333333333333</v>
      </c>
      <c r="M13" s="1">
        <f t="shared" ca="1" si="7"/>
        <v>181.66666666666666</v>
      </c>
      <c r="N13" s="11">
        <f t="shared" ca="1" si="2"/>
        <v>36.333333333333343</v>
      </c>
      <c r="O13" s="13">
        <f t="shared" ca="1" si="3"/>
        <v>-7.1054273576010019E-15</v>
      </c>
    </row>
    <row r="14" spans="1:16" x14ac:dyDescent="0.25">
      <c r="A14" s="9">
        <v>8</v>
      </c>
      <c r="B14" s="9">
        <v>208</v>
      </c>
      <c r="C14" s="10" t="s">
        <v>11</v>
      </c>
      <c r="D14" s="10" t="s">
        <v>24</v>
      </c>
      <c r="E14" s="16">
        <v>43814</v>
      </c>
      <c r="F14" s="17">
        <v>975</v>
      </c>
      <c r="G14" s="18">
        <v>36</v>
      </c>
      <c r="H14" s="16">
        <f t="shared" si="4"/>
        <v>43800</v>
      </c>
      <c r="I14" s="12">
        <f t="shared" si="5"/>
        <v>44895</v>
      </c>
      <c r="J14" s="11">
        <f t="shared" si="6"/>
        <v>27.083333333333332</v>
      </c>
      <c r="K14" s="70">
        <f t="shared" ca="1" si="0"/>
        <v>975</v>
      </c>
      <c r="L14" s="72">
        <f t="shared" ca="1" si="1"/>
        <v>0</v>
      </c>
      <c r="M14" s="1">
        <f t="shared" ca="1" si="7"/>
        <v>975</v>
      </c>
      <c r="N14" s="11">
        <f t="shared" ca="1" si="2"/>
        <v>0</v>
      </c>
      <c r="O14" s="13">
        <f t="shared" ca="1" si="3"/>
        <v>0</v>
      </c>
    </row>
    <row r="15" spans="1:16" x14ac:dyDescent="0.25">
      <c r="A15" s="9">
        <v>9</v>
      </c>
      <c r="B15" s="9">
        <v>200</v>
      </c>
      <c r="C15" s="10" t="s">
        <v>11</v>
      </c>
      <c r="D15" s="10" t="s">
        <v>12</v>
      </c>
      <c r="E15" s="16">
        <v>43831</v>
      </c>
      <c r="F15" s="17">
        <v>100</v>
      </c>
      <c r="G15" s="18">
        <v>3</v>
      </c>
      <c r="H15" s="16">
        <f t="shared" si="4"/>
        <v>43831</v>
      </c>
      <c r="I15" s="14">
        <f t="shared" si="5"/>
        <v>43921</v>
      </c>
      <c r="J15" s="11">
        <f t="shared" si="6"/>
        <v>33.333333333333336</v>
      </c>
      <c r="K15" s="70">
        <f t="shared" ca="1" si="0"/>
        <v>100</v>
      </c>
      <c r="L15" s="72">
        <f ca="1">IF(AND($N$3&gt;=$H15,$N$3&lt;=$I15),$J15,0)</f>
        <v>0</v>
      </c>
      <c r="M15" s="1">
        <f t="shared" ca="1" si="7"/>
        <v>100</v>
      </c>
      <c r="N15" s="15">
        <f t="shared" ca="1" si="2"/>
        <v>0</v>
      </c>
      <c r="O15" s="13">
        <f t="shared" ca="1" si="3"/>
        <v>0</v>
      </c>
      <c r="P15" s="4">
        <f>DATEDIF(H15,I15,"M")</f>
        <v>2</v>
      </c>
    </row>
    <row r="16" spans="1:16" x14ac:dyDescent="0.25">
      <c r="A16" s="2"/>
      <c r="B16" s="2"/>
      <c r="C16" s="2"/>
      <c r="D16" s="2"/>
      <c r="E16" s="2"/>
      <c r="F16" s="2"/>
      <c r="G16" s="2"/>
      <c r="H16" s="2"/>
      <c r="I16" s="2"/>
      <c r="J16" s="75"/>
      <c r="K16" s="76">
        <f t="shared" ref="K16:N16" ca="1" si="8">SUM(K7:K15)</f>
        <v>2673.7777777777778</v>
      </c>
      <c r="L16" s="76">
        <f t="shared" ca="1" si="8"/>
        <v>15.969444444444445</v>
      </c>
      <c r="M16" s="76">
        <f t="shared" ca="1" si="8"/>
        <v>2689.7472222222223</v>
      </c>
      <c r="N16" s="76">
        <f t="shared" ca="1" si="8"/>
        <v>262.25277777777779</v>
      </c>
      <c r="O16" s="2"/>
      <c r="P16" s="2"/>
    </row>
    <row r="17" spans="1:16" x14ac:dyDescent="0.25">
      <c r="A17" s="2"/>
      <c r="B17" s="2"/>
      <c r="C17" s="2"/>
      <c r="D17" s="2"/>
      <c r="E17" s="2"/>
      <c r="F17" s="2"/>
      <c r="G17" s="2"/>
      <c r="H17" s="2"/>
      <c r="I17" s="2"/>
      <c r="J17" s="2"/>
      <c r="K17" s="2"/>
      <c r="L17" s="2"/>
      <c r="M17" s="2"/>
      <c r="N17" s="2"/>
      <c r="O17" s="2"/>
      <c r="P17" s="2"/>
    </row>
    <row r="18" spans="1:16" x14ac:dyDescent="0.25">
      <c r="A18" s="2"/>
      <c r="B18" s="2"/>
      <c r="C18" s="2"/>
      <c r="D18" s="2"/>
      <c r="E18" s="2"/>
      <c r="F18" s="2"/>
      <c r="G18" s="2"/>
      <c r="H18" s="2"/>
      <c r="I18" s="2"/>
      <c r="J18" s="2"/>
      <c r="K18" s="2"/>
      <c r="L18" s="2"/>
      <c r="M18" s="2"/>
      <c r="N18" s="2"/>
      <c r="O18" s="2"/>
      <c r="P18" s="2"/>
    </row>
    <row r="19" spans="1:16" x14ac:dyDescent="0.25">
      <c r="A19" s="2"/>
      <c r="B19" s="2"/>
      <c r="C19" s="2"/>
      <c r="D19" s="2"/>
      <c r="E19" s="2"/>
      <c r="F19" s="2"/>
      <c r="G19" s="2"/>
      <c r="H19" s="2"/>
      <c r="I19" s="2"/>
      <c r="J19" s="2"/>
      <c r="K19" s="2"/>
      <c r="L19" s="2"/>
      <c r="M19" s="2"/>
      <c r="N19" s="2"/>
      <c r="O19" s="2"/>
      <c r="P19" s="2"/>
    </row>
    <row r="20" spans="1:16" x14ac:dyDescent="0.25">
      <c r="A20" s="2"/>
      <c r="B20" s="2"/>
      <c r="C20" s="2"/>
      <c r="D20" s="2"/>
      <c r="E20" s="2"/>
      <c r="F20" s="2"/>
      <c r="G20" s="2"/>
      <c r="H20" s="2"/>
      <c r="I20" s="2"/>
      <c r="J20" s="2"/>
      <c r="K20" s="2"/>
      <c r="L20" s="2"/>
      <c r="M20" s="2"/>
      <c r="N20" s="2"/>
      <c r="O20" s="2"/>
      <c r="P20" s="2"/>
    </row>
    <row r="21" spans="1:16" x14ac:dyDescent="0.25">
      <c r="A21" s="2"/>
      <c r="B21" s="2"/>
      <c r="C21" s="2"/>
      <c r="D21" s="2"/>
      <c r="E21" s="2"/>
      <c r="F21" s="2"/>
      <c r="G21" s="2"/>
      <c r="H21" s="2"/>
      <c r="I21" s="2"/>
      <c r="J21" s="2"/>
      <c r="K21" s="2"/>
      <c r="L21" s="2"/>
      <c r="M21" s="2"/>
      <c r="N21" s="2"/>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77" t="s">
        <v>61</v>
      </c>
      <c r="F23" s="2"/>
      <c r="G23" s="2"/>
      <c r="H23" s="2"/>
      <c r="I23" s="2"/>
      <c r="J23" s="2"/>
      <c r="K23" s="77" t="s">
        <v>75</v>
      </c>
      <c r="L23" s="2"/>
      <c r="M23" s="2"/>
      <c r="N23" s="2"/>
      <c r="O23" s="2"/>
      <c r="P23" s="2"/>
    </row>
    <row r="24" spans="1:16" x14ac:dyDescent="0.25">
      <c r="A24" s="2"/>
      <c r="B24" s="2"/>
      <c r="C24" s="2"/>
      <c r="D24" s="79"/>
      <c r="E24" s="80">
        <f>H7</f>
        <v>42064</v>
      </c>
      <c r="F24" s="79"/>
      <c r="G24" s="79"/>
      <c r="H24" s="79"/>
      <c r="I24" s="79"/>
      <c r="J24" s="79"/>
      <c r="K24" s="80">
        <f>I7</f>
        <v>45716</v>
      </c>
      <c r="L24" s="79"/>
      <c r="M24" s="2"/>
      <c r="N24" s="2"/>
      <c r="O24" s="2"/>
      <c r="P24" s="2"/>
    </row>
    <row r="25" spans="1:16" x14ac:dyDescent="0.25">
      <c r="A25" s="2"/>
      <c r="B25" s="2"/>
      <c r="C25" s="2"/>
      <c r="D25" s="79"/>
      <c r="E25" s="79"/>
      <c r="F25" s="79"/>
      <c r="G25" s="79"/>
      <c r="H25" s="79" t="s">
        <v>77</v>
      </c>
      <c r="I25" s="79"/>
      <c r="J25" s="79"/>
      <c r="K25" s="81"/>
      <c r="L25" s="79"/>
      <c r="M25" s="2"/>
      <c r="N25" s="2"/>
      <c r="O25" s="2"/>
      <c r="P25" s="2"/>
    </row>
    <row r="26" spans="1:16" x14ac:dyDescent="0.25">
      <c r="A26" s="126" t="s">
        <v>76</v>
      </c>
      <c r="B26" s="126"/>
      <c r="C26" s="2"/>
      <c r="D26" s="80" t="str">
        <f ca="1">IF($N$3&lt;$E$24,$N$3,"")</f>
        <v/>
      </c>
      <c r="E26" s="82"/>
      <c r="F26" s="82"/>
      <c r="G26" s="82"/>
      <c r="H26" s="80">
        <f ca="1">IF(AND($N$3&gt;=$E$24,$N$3&lt;$K$24),$N$3,"")</f>
        <v>45170</v>
      </c>
      <c r="I26" s="82"/>
      <c r="J26" s="82"/>
      <c r="K26" s="82"/>
      <c r="L26" s="80" t="str">
        <f ca="1">IF($N$3&gt;$K$24,$N$3,"")</f>
        <v/>
      </c>
      <c r="M26" s="2"/>
      <c r="N26" s="2"/>
      <c r="O26" s="2"/>
      <c r="P26" s="2"/>
    </row>
    <row r="27" spans="1:16" ht="21" x14ac:dyDescent="0.25">
      <c r="A27" s="126" t="s">
        <v>54</v>
      </c>
      <c r="B27" s="126"/>
      <c r="C27" s="2"/>
      <c r="D27" s="87" t="str">
        <f ca="1">IF(D26&lt;&gt;"",0,"")</f>
        <v/>
      </c>
      <c r="E27" s="83"/>
      <c r="G27" s="84" t="s">
        <v>78</v>
      </c>
      <c r="H27" s="86">
        <f ca="1">IF(H26&lt;&gt;"",DATEDIF(E24,H26,"M"),"")</f>
        <v>102</v>
      </c>
      <c r="I27" s="85"/>
      <c r="J27" s="83"/>
      <c r="K27" s="83"/>
      <c r="L27" s="87" t="str">
        <f ca="1">IF(L26&lt;&gt;"",DATEDIF(E24,K24,"M")+1,"")</f>
        <v/>
      </c>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row r="31" spans="1:16" x14ac:dyDescent="0.25">
      <c r="A31" s="2"/>
      <c r="B31" s="2"/>
      <c r="C31" s="2"/>
      <c r="D31" s="2"/>
      <c r="E31" s="2"/>
      <c r="F31" s="2"/>
      <c r="G31" s="2"/>
      <c r="H31" s="2"/>
      <c r="I31" s="2"/>
      <c r="J31" s="2"/>
      <c r="K31" s="2"/>
      <c r="L31" s="2"/>
      <c r="M31" s="2"/>
      <c r="N31" s="2"/>
      <c r="O31" s="2"/>
      <c r="P31" s="2"/>
    </row>
    <row r="32" spans="1:16" x14ac:dyDescent="0.25">
      <c r="A32" s="2"/>
      <c r="B32" s="2"/>
      <c r="C32" s="2"/>
      <c r="D32" s="2"/>
      <c r="E32" s="2"/>
      <c r="F32" s="2"/>
      <c r="G32" s="2"/>
      <c r="H32" s="2"/>
      <c r="I32" s="2"/>
      <c r="J32" s="2"/>
      <c r="K32" s="2"/>
      <c r="L32" s="2"/>
      <c r="M32" s="2"/>
      <c r="N32" s="2"/>
      <c r="O32" s="2"/>
      <c r="P32" s="2"/>
    </row>
    <row r="33" spans="1:16" x14ac:dyDescent="0.25">
      <c r="A33" s="2"/>
      <c r="B33" s="2"/>
      <c r="C33" s="2"/>
      <c r="D33" s="2"/>
      <c r="E33" s="2"/>
      <c r="F33" s="2"/>
      <c r="G33" s="2"/>
      <c r="H33" s="2"/>
      <c r="I33" s="2"/>
      <c r="J33" s="2"/>
      <c r="K33" s="2"/>
      <c r="L33" s="2"/>
      <c r="M33" s="2"/>
      <c r="N33" s="2"/>
      <c r="O33" s="2"/>
      <c r="P33" s="2"/>
    </row>
    <row r="34" spans="1:16" x14ac:dyDescent="0.25">
      <c r="A34" s="2"/>
      <c r="B34" s="2"/>
      <c r="C34" s="2"/>
      <c r="D34" s="2"/>
      <c r="E34" s="2"/>
      <c r="F34" s="2"/>
      <c r="G34" s="2"/>
      <c r="H34" s="2"/>
      <c r="I34" s="2"/>
      <c r="J34" s="2"/>
      <c r="K34" s="2"/>
      <c r="L34" s="2"/>
      <c r="M34" s="2"/>
      <c r="N34" s="2"/>
      <c r="O34" s="2"/>
      <c r="P34" s="2"/>
    </row>
    <row r="35" spans="1:16" x14ac:dyDescent="0.25">
      <c r="A35" s="2"/>
      <c r="B35" s="2"/>
      <c r="C35" s="2"/>
      <c r="D35" s="2"/>
      <c r="E35" s="2"/>
      <c r="F35" s="2"/>
      <c r="G35" s="2"/>
      <c r="H35" s="2"/>
      <c r="I35" s="2"/>
      <c r="J35" s="2"/>
      <c r="K35" s="2"/>
      <c r="L35" s="2"/>
      <c r="M35" s="2"/>
      <c r="N35" s="2"/>
      <c r="O35" s="2"/>
      <c r="P35" s="2"/>
    </row>
  </sheetData>
  <sheetProtection formatCells="0" autoFilter="0"/>
  <mergeCells count="5">
    <mergeCell ref="A26:B26"/>
    <mergeCell ref="A27:B27"/>
    <mergeCell ref="G2:G3"/>
    <mergeCell ref="H2:I3"/>
    <mergeCell ref="K1:M3"/>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zoomScale="184" zoomScaleNormal="184" workbookViewId="0">
      <selection activeCell="G7" sqref="G7"/>
    </sheetView>
  </sheetViews>
  <sheetFormatPr baseColWidth="10" defaultRowHeight="15" x14ac:dyDescent="0.25"/>
  <cols>
    <col min="1" max="1" width="4.7109375" customWidth="1"/>
    <col min="2" max="2" width="14.5703125" customWidth="1"/>
    <col min="3" max="3" width="7.42578125" customWidth="1"/>
    <col min="4" max="4" width="8.140625" customWidth="1"/>
    <col min="5" max="5" width="12" customWidth="1"/>
    <col min="6" max="6" width="18.140625" customWidth="1"/>
  </cols>
  <sheetData>
    <row r="1" spans="2:6" ht="36" customHeight="1" x14ac:dyDescent="0.25"/>
    <row r="2" spans="2:6" x14ac:dyDescent="0.25">
      <c r="D2" s="22"/>
      <c r="E2" s="22"/>
    </row>
    <row r="3" spans="2:6" x14ac:dyDescent="0.25">
      <c r="B3" s="19" t="s">
        <v>26</v>
      </c>
      <c r="C3" s="21" t="s">
        <v>27</v>
      </c>
      <c r="D3" s="23" t="s">
        <v>21</v>
      </c>
      <c r="E3" s="24" t="s">
        <v>28</v>
      </c>
      <c r="F3" s="30" t="s">
        <v>29</v>
      </c>
    </row>
    <row r="4" spans="2:6" x14ac:dyDescent="0.25">
      <c r="B4" s="26">
        <f>Difícil!$E7</f>
        <v>42075</v>
      </c>
      <c r="C4" s="32">
        <v>1</v>
      </c>
      <c r="D4" s="33">
        <f>MONTH(B4)</f>
        <v>3</v>
      </c>
      <c r="E4" s="34">
        <f>YEAR(B4)</f>
        <v>2015</v>
      </c>
      <c r="F4" s="31">
        <f>DATE(E4,D4,C4)</f>
        <v>42064</v>
      </c>
    </row>
    <row r="5" spans="2:6" x14ac:dyDescent="0.25">
      <c r="B5" s="26">
        <f>Difícil!$E8</f>
        <v>42587</v>
      </c>
      <c r="C5" s="32"/>
      <c r="D5" s="33"/>
      <c r="E5" s="34"/>
      <c r="F5" s="31">
        <f>DATE(YEAR(B5),MONTH(B5),1)</f>
        <v>42583</v>
      </c>
    </row>
    <row r="6" spans="2:6" x14ac:dyDescent="0.25">
      <c r="B6" s="26">
        <f>Difícil!$E9</f>
        <v>42835</v>
      </c>
      <c r="C6" s="32"/>
      <c r="D6" s="33"/>
      <c r="E6" s="34"/>
      <c r="F6" s="31">
        <f t="shared" ref="F6:F9" si="0">DATE(YEAR(B6),MONTH(B6),1)</f>
        <v>42826</v>
      </c>
    </row>
    <row r="7" spans="2:6" x14ac:dyDescent="0.25">
      <c r="B7" s="26">
        <f>Difícil!$E10</f>
        <v>43331</v>
      </c>
      <c r="C7" s="32"/>
      <c r="D7" s="33"/>
      <c r="E7" s="34"/>
      <c r="F7" s="31">
        <f t="shared" si="0"/>
        <v>43313</v>
      </c>
    </row>
    <row r="8" spans="2:6" x14ac:dyDescent="0.25">
      <c r="B8" s="26">
        <f>Difícil!$E11</f>
        <v>43485</v>
      </c>
      <c r="C8" s="32"/>
      <c r="D8" s="33"/>
      <c r="E8" s="34"/>
      <c r="F8" s="31">
        <f t="shared" si="0"/>
        <v>43466</v>
      </c>
    </row>
    <row r="9" spans="2:6" x14ac:dyDescent="0.25">
      <c r="B9" s="26">
        <f>Difícil!$E12</f>
        <v>43604</v>
      </c>
      <c r="C9" s="32"/>
      <c r="D9" s="33"/>
      <c r="E9" s="34"/>
      <c r="F9" s="31">
        <f t="shared" si="0"/>
        <v>43586</v>
      </c>
    </row>
    <row r="10" spans="2:6" x14ac:dyDescent="0.25">
      <c r="B10" s="26"/>
      <c r="C10" s="32"/>
      <c r="D10" s="33"/>
      <c r="E10" s="34"/>
      <c r="F10" s="31"/>
    </row>
    <row r="11" spans="2:6" x14ac:dyDescent="0.25">
      <c r="B11" s="20"/>
      <c r="C11" s="27"/>
      <c r="D11" s="25"/>
      <c r="E11" s="28"/>
      <c r="F11" s="2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190" zoomScaleNormal="190" workbookViewId="0">
      <selection activeCell="G7" sqref="G7:G8"/>
    </sheetView>
  </sheetViews>
  <sheetFormatPr baseColWidth="10" defaultRowHeight="15" x14ac:dyDescent="0.25"/>
  <cols>
    <col min="1" max="1" width="4" customWidth="1"/>
    <col min="2" max="2" width="5.85546875" customWidth="1"/>
    <col min="3" max="3" width="14" customWidth="1"/>
    <col min="4" max="4" width="14.28515625" customWidth="1"/>
    <col min="5" max="5" width="7.28515625" customWidth="1"/>
    <col min="6" max="6" width="2.7109375" customWidth="1"/>
    <col min="7" max="7" width="29.5703125" customWidth="1"/>
    <col min="8" max="8" width="16" customWidth="1"/>
    <col min="9" max="11" width="5.85546875" customWidth="1"/>
  </cols>
  <sheetData>
    <row r="1" spans="1:10" x14ac:dyDescent="0.25">
      <c r="A1" s="36"/>
      <c r="B1" s="36"/>
      <c r="C1" s="36"/>
      <c r="D1" s="36"/>
      <c r="E1" s="36"/>
      <c r="F1" s="36"/>
      <c r="G1" s="36"/>
      <c r="H1" s="36"/>
      <c r="I1" s="36"/>
      <c r="J1" s="36"/>
    </row>
    <row r="2" spans="1:10" x14ac:dyDescent="0.25">
      <c r="A2" s="36"/>
      <c r="B2" s="36"/>
      <c r="C2" s="36"/>
      <c r="D2" s="36"/>
      <c r="E2" s="36"/>
      <c r="F2" s="36"/>
      <c r="G2" s="36"/>
      <c r="H2" s="36"/>
      <c r="I2" s="36"/>
      <c r="J2" s="36"/>
    </row>
    <row r="3" spans="1:10" ht="5.25" customHeight="1" x14ac:dyDescent="0.25">
      <c r="A3" s="36"/>
      <c r="B3" s="36"/>
      <c r="C3" s="36"/>
      <c r="D3" s="36"/>
      <c r="E3" s="36"/>
      <c r="F3" s="36"/>
      <c r="G3" s="36"/>
      <c r="H3" s="36"/>
      <c r="I3" s="36"/>
      <c r="J3" s="36"/>
    </row>
    <row r="4" spans="1:10" x14ac:dyDescent="0.25">
      <c r="A4" s="36"/>
      <c r="B4" s="36"/>
      <c r="C4" s="39" t="b">
        <v>1</v>
      </c>
      <c r="D4" s="42"/>
      <c r="E4" s="41"/>
      <c r="F4" s="41"/>
      <c r="G4" s="41"/>
      <c r="H4" s="41"/>
      <c r="I4" s="36"/>
      <c r="J4" s="36"/>
    </row>
    <row r="5" spans="1:10" ht="18.75" x14ac:dyDescent="0.25">
      <c r="A5" s="36"/>
      <c r="B5" s="36"/>
      <c r="C5" s="36"/>
      <c r="D5" s="43" t="s">
        <v>31</v>
      </c>
      <c r="E5" s="44" t="s">
        <v>32</v>
      </c>
      <c r="F5" s="41"/>
      <c r="G5" s="45" t="s">
        <v>35</v>
      </c>
      <c r="H5" s="46" t="s">
        <v>33</v>
      </c>
      <c r="I5" s="36"/>
      <c r="J5" s="36"/>
    </row>
    <row r="6" spans="1:10" ht="15.75" x14ac:dyDescent="0.25">
      <c r="A6" s="36"/>
      <c r="B6" s="37"/>
      <c r="C6" s="36"/>
      <c r="D6" s="48" t="s">
        <v>37</v>
      </c>
      <c r="E6" s="47">
        <v>8</v>
      </c>
      <c r="F6" s="41"/>
      <c r="G6" s="45" t="s">
        <v>34</v>
      </c>
      <c r="H6" s="46" t="s">
        <v>36</v>
      </c>
      <c r="I6" s="36"/>
      <c r="J6" s="36"/>
    </row>
    <row r="7" spans="1:10" ht="23.25" customHeight="1" x14ac:dyDescent="0.3">
      <c r="A7" s="36"/>
      <c r="B7" s="38" t="s">
        <v>30</v>
      </c>
      <c r="C7" s="36"/>
      <c r="D7" s="48" t="s">
        <v>38</v>
      </c>
      <c r="E7" s="47">
        <v>7</v>
      </c>
      <c r="F7" s="49"/>
      <c r="G7" s="127" t="s">
        <v>39</v>
      </c>
      <c r="H7" s="41"/>
      <c r="I7" s="36"/>
      <c r="J7" s="36"/>
    </row>
    <row r="8" spans="1:10" ht="21.75" customHeight="1" x14ac:dyDescent="0.25">
      <c r="A8" s="36"/>
      <c r="B8" s="36"/>
      <c r="C8" s="36"/>
      <c r="D8" s="130" t="b">
        <f>E6&gt;E7</f>
        <v>1</v>
      </c>
      <c r="E8" s="130"/>
      <c r="F8" s="41"/>
      <c r="G8" s="128"/>
      <c r="H8" s="41"/>
      <c r="I8" s="36"/>
      <c r="J8" s="36"/>
    </row>
    <row r="9" spans="1:10" x14ac:dyDescent="0.25">
      <c r="A9" s="36"/>
      <c r="B9" s="36"/>
      <c r="C9" s="36"/>
      <c r="D9" s="129" t="str">
        <f>IF(E6&gt;E7,"A es mayor que B","B es mayor que A")</f>
        <v>A es mayor que B</v>
      </c>
      <c r="E9" s="129"/>
      <c r="F9" s="129"/>
      <c r="G9" s="129"/>
      <c r="H9" s="129"/>
      <c r="I9" s="36"/>
      <c r="J9" s="36"/>
    </row>
    <row r="10" spans="1:10" ht="9.75" customHeight="1" x14ac:dyDescent="0.25">
      <c r="A10" s="36"/>
      <c r="B10" s="36"/>
      <c r="C10" s="36"/>
      <c r="D10" s="129"/>
      <c r="E10" s="129"/>
      <c r="F10" s="129"/>
      <c r="G10" s="129"/>
      <c r="H10" s="129"/>
      <c r="I10" s="36"/>
      <c r="J10" s="36"/>
    </row>
    <row r="11" spans="1:10" x14ac:dyDescent="0.25">
      <c r="A11" s="36"/>
      <c r="B11" s="36"/>
      <c r="C11" s="40" t="b">
        <v>0</v>
      </c>
      <c r="D11" s="41"/>
      <c r="E11" s="41"/>
      <c r="F11" s="41"/>
      <c r="G11" s="41"/>
      <c r="H11" s="41"/>
      <c r="I11" s="36"/>
      <c r="J11" s="36"/>
    </row>
    <row r="12" spans="1:10" x14ac:dyDescent="0.25">
      <c r="A12" s="36"/>
      <c r="B12" s="36"/>
      <c r="C12" s="36"/>
      <c r="D12" s="36"/>
      <c r="E12" s="36"/>
      <c r="F12" s="36"/>
      <c r="G12" s="36"/>
      <c r="H12" s="36"/>
      <c r="I12" s="36"/>
      <c r="J12" s="36"/>
    </row>
  </sheetData>
  <mergeCells count="3">
    <mergeCell ref="G7:G8"/>
    <mergeCell ref="D9:H10"/>
    <mergeCell ref="D8:E8"/>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zoomScale="190" zoomScaleNormal="190" workbookViewId="0">
      <pane ySplit="2" topLeftCell="A9" activePane="bottomLeft" state="frozen"/>
      <selection pane="bottomLeft" activeCell="F7" sqref="F7"/>
    </sheetView>
  </sheetViews>
  <sheetFormatPr baseColWidth="10" defaultRowHeight="15" x14ac:dyDescent="0.25"/>
  <cols>
    <col min="1" max="1" width="4" style="36" customWidth="1"/>
    <col min="2" max="2" width="5.85546875" style="36" customWidth="1"/>
    <col min="3" max="3" width="14" style="36" customWidth="1"/>
    <col min="4" max="4" width="9.42578125" style="36" customWidth="1"/>
    <col min="5" max="5" width="6.7109375" style="36" customWidth="1"/>
    <col min="6" max="7" width="6.140625" style="36" customWidth="1"/>
    <col min="8" max="8" width="16" style="36" customWidth="1"/>
    <col min="9" max="9" width="12.140625" style="36" customWidth="1"/>
    <col min="10" max="11" width="5.85546875" style="36" customWidth="1"/>
  </cols>
  <sheetData>
    <row r="1" spans="1:15" x14ac:dyDescent="0.25">
      <c r="L1" s="36"/>
      <c r="M1" s="36"/>
      <c r="N1" s="36"/>
      <c r="O1" s="36"/>
    </row>
    <row r="2" spans="1:15" x14ac:dyDescent="0.25">
      <c r="L2" s="36"/>
      <c r="M2" s="36"/>
      <c r="N2" s="36"/>
      <c r="O2" s="36"/>
    </row>
    <row r="3" spans="1:15" ht="5.25" customHeight="1" x14ac:dyDescent="0.25">
      <c r="L3" s="36"/>
      <c r="M3" s="36"/>
      <c r="N3" s="36"/>
      <c r="O3" s="36"/>
    </row>
    <row r="4" spans="1:15" x14ac:dyDescent="0.25">
      <c r="L4" s="36"/>
      <c r="M4" s="36"/>
      <c r="N4" s="36"/>
      <c r="O4" s="36"/>
    </row>
    <row r="5" spans="1:15" x14ac:dyDescent="0.25">
      <c r="C5" s="50" t="s">
        <v>41</v>
      </c>
      <c r="E5" s="131" t="s">
        <v>42</v>
      </c>
      <c r="F5" s="131"/>
      <c r="G5" s="131"/>
      <c r="H5" s="131"/>
      <c r="L5" s="36"/>
      <c r="M5" s="36"/>
      <c r="N5" s="36"/>
      <c r="O5" s="36"/>
    </row>
    <row r="6" spans="1:15" ht="33" customHeight="1" x14ac:dyDescent="0.25">
      <c r="C6" s="56" t="s">
        <v>40</v>
      </c>
      <c r="E6" s="131"/>
      <c r="F6" s="131"/>
      <c r="G6" s="131"/>
      <c r="H6" s="131"/>
      <c r="L6" s="36"/>
      <c r="M6" s="36"/>
      <c r="N6" s="36"/>
      <c r="O6" s="36"/>
    </row>
    <row r="7" spans="1:15" ht="23.25" customHeight="1" x14ac:dyDescent="0.25">
      <c r="L7" s="36"/>
      <c r="M7" s="36"/>
      <c r="N7" s="36"/>
      <c r="O7" s="36"/>
    </row>
    <row r="8" spans="1:15" ht="23.25" customHeight="1" x14ac:dyDescent="0.25">
      <c r="L8" s="36"/>
      <c r="M8" s="36"/>
      <c r="N8" s="36"/>
      <c r="O8" s="36"/>
    </row>
    <row r="9" spans="1:15" ht="23.25" customHeight="1" x14ac:dyDescent="0.25">
      <c r="L9" s="36"/>
      <c r="M9" s="36"/>
      <c r="N9" s="36"/>
      <c r="O9" s="36"/>
    </row>
    <row r="10" spans="1:15" ht="21.75" customHeight="1" x14ac:dyDescent="0.25">
      <c r="C10" s="55" t="s">
        <v>43</v>
      </c>
      <c r="L10" s="36"/>
      <c r="M10" s="36"/>
      <c r="N10" s="36"/>
      <c r="O10" s="36"/>
    </row>
    <row r="11" spans="1:15" ht="18.75" x14ac:dyDescent="0.3">
      <c r="A11" s="133" t="s">
        <v>44</v>
      </c>
      <c r="B11" s="133"/>
      <c r="C11" s="133"/>
      <c r="D11" s="53" t="s">
        <v>45</v>
      </c>
      <c r="E11" s="46" t="s">
        <v>49</v>
      </c>
      <c r="H11" s="135" t="s">
        <v>51</v>
      </c>
      <c r="I11" s="135"/>
      <c r="L11" s="36"/>
      <c r="M11" s="36"/>
      <c r="N11" s="36"/>
      <c r="O11" s="36"/>
    </row>
    <row r="12" spans="1:15" ht="14.25" customHeight="1" x14ac:dyDescent="0.25">
      <c r="A12" s="134" t="s">
        <v>47</v>
      </c>
      <c r="B12" s="134"/>
      <c r="C12" s="134"/>
      <c r="D12" s="54" t="s">
        <v>46</v>
      </c>
      <c r="E12" s="43">
        <v>1</v>
      </c>
      <c r="H12" s="36" t="b">
        <f>AND(D12="si",D13="si",D14="si")</f>
        <v>1</v>
      </c>
      <c r="I12" s="41" t="b">
        <f>AND(E12,E13,E14)</f>
        <v>1</v>
      </c>
      <c r="L12" s="36"/>
      <c r="M12" s="36"/>
      <c r="N12" s="36"/>
      <c r="O12" s="36"/>
    </row>
    <row r="13" spans="1:15" x14ac:dyDescent="0.25">
      <c r="A13" s="134" t="s">
        <v>48</v>
      </c>
      <c r="B13" s="134"/>
      <c r="C13" s="134"/>
      <c r="D13" s="54" t="s">
        <v>53</v>
      </c>
      <c r="E13" s="43">
        <v>1</v>
      </c>
      <c r="F13" s="51"/>
      <c r="G13" s="51"/>
      <c r="H13" s="51"/>
      <c r="I13" s="51"/>
      <c r="J13" s="51"/>
      <c r="L13" s="36"/>
      <c r="M13" s="36"/>
      <c r="N13" s="36"/>
      <c r="O13" s="36"/>
    </row>
    <row r="14" spans="1:15" x14ac:dyDescent="0.25">
      <c r="A14" s="134" t="s">
        <v>50</v>
      </c>
      <c r="B14" s="134"/>
      <c r="C14" s="134"/>
      <c r="D14" s="54" t="s">
        <v>46</v>
      </c>
      <c r="E14" s="43">
        <v>1</v>
      </c>
      <c r="F14" s="136" t="s">
        <v>52</v>
      </c>
      <c r="G14" s="137"/>
      <c r="H14" s="137"/>
      <c r="I14" s="52"/>
      <c r="J14" s="52"/>
      <c r="L14" s="36"/>
      <c r="M14" s="36"/>
      <c r="N14" s="36"/>
      <c r="O14" s="36"/>
    </row>
    <row r="15" spans="1:15" ht="6.75" customHeight="1" x14ac:dyDescent="0.25">
      <c r="F15" s="52"/>
      <c r="G15" s="52"/>
      <c r="H15" s="52"/>
      <c r="I15" s="52"/>
      <c r="J15" s="52"/>
      <c r="L15" s="36"/>
      <c r="M15" s="36"/>
      <c r="N15" s="36"/>
      <c r="O15" s="36"/>
    </row>
    <row r="16" spans="1:15" x14ac:dyDescent="0.25">
      <c r="F16" s="132" t="str">
        <f>IF(AND(D12="si",D13="si",D14="si"),"Excelente Cuarentena","#Quedateencasa")</f>
        <v>Excelente Cuarentena</v>
      </c>
      <c r="G16" s="132"/>
      <c r="H16" s="132"/>
      <c r="I16" s="132"/>
      <c r="J16" s="132"/>
      <c r="L16" s="36"/>
      <c r="M16" s="36"/>
      <c r="N16" s="36"/>
      <c r="O16" s="36"/>
    </row>
    <row r="17" spans="12:15" x14ac:dyDescent="0.25">
      <c r="L17" s="36"/>
      <c r="M17" s="36"/>
      <c r="N17" s="36"/>
      <c r="O17" s="36"/>
    </row>
    <row r="18" spans="12:15" x14ac:dyDescent="0.25">
      <c r="L18" s="36"/>
      <c r="M18" s="36"/>
      <c r="N18" s="36"/>
      <c r="O18" s="36"/>
    </row>
  </sheetData>
  <mergeCells count="8">
    <mergeCell ref="E5:H6"/>
    <mergeCell ref="F16:J16"/>
    <mergeCell ref="A11:C11"/>
    <mergeCell ref="A12:C12"/>
    <mergeCell ref="A13:C13"/>
    <mergeCell ref="A14:C14"/>
    <mergeCell ref="H11:I11"/>
    <mergeCell ref="F14:H14"/>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190" zoomScaleNormal="190" workbookViewId="0">
      <pane ySplit="6" topLeftCell="A7" activePane="bottomLeft" state="frozen"/>
      <selection pane="bottomLeft" activeCell="J10" sqref="J10"/>
    </sheetView>
  </sheetViews>
  <sheetFormatPr baseColWidth="10" defaultRowHeight="15" x14ac:dyDescent="0.25"/>
  <cols>
    <col min="1" max="1" width="4" style="36" customWidth="1"/>
    <col min="2" max="2" width="5.85546875" style="36" customWidth="1"/>
    <col min="3" max="3" width="14" style="36" customWidth="1"/>
    <col min="4" max="4" width="11.5703125" style="36" customWidth="1"/>
    <col min="5" max="5" width="8.5703125" style="36" customWidth="1"/>
    <col min="6" max="7" width="6.140625" style="36" customWidth="1"/>
    <col min="8" max="8" width="5.28515625" style="36" customWidth="1"/>
    <col min="9" max="9" width="12.140625" style="36" customWidth="1"/>
    <col min="10" max="11" width="5.85546875" style="36" customWidth="1"/>
  </cols>
  <sheetData>
    <row r="1" spans="2:15" x14ac:dyDescent="0.25">
      <c r="L1" s="36"/>
      <c r="M1" s="36"/>
      <c r="N1" s="36"/>
      <c r="O1" s="36"/>
    </row>
    <row r="2" spans="2:15" x14ac:dyDescent="0.25">
      <c r="L2" s="36"/>
      <c r="M2" s="36"/>
      <c r="N2" s="36"/>
      <c r="O2" s="36"/>
    </row>
    <row r="3" spans="2:15" ht="5.25" customHeight="1" x14ac:dyDescent="0.25">
      <c r="L3" s="36"/>
      <c r="M3" s="36"/>
      <c r="N3" s="36"/>
      <c r="O3" s="36"/>
    </row>
    <row r="4" spans="2:15" ht="15" customHeight="1" x14ac:dyDescent="0.25">
      <c r="B4" s="36" t="s">
        <v>67</v>
      </c>
      <c r="E4" s="139" t="s">
        <v>57</v>
      </c>
      <c r="F4" s="139"/>
      <c r="G4" s="139"/>
      <c r="H4" s="139"/>
      <c r="I4" s="139"/>
      <c r="J4" s="139"/>
      <c r="L4" s="36"/>
      <c r="M4" s="36"/>
      <c r="N4" s="36"/>
      <c r="O4" s="36"/>
    </row>
    <row r="5" spans="2:15" ht="15" customHeight="1" x14ac:dyDescent="0.25">
      <c r="B5" s="36" t="s">
        <v>68</v>
      </c>
      <c r="E5" s="139"/>
      <c r="F5" s="139"/>
      <c r="G5" s="139"/>
      <c r="H5" s="139"/>
      <c r="I5" s="139"/>
      <c r="J5" s="139"/>
      <c r="L5" s="36"/>
      <c r="M5" s="36"/>
      <c r="N5" s="36"/>
      <c r="O5" s="36"/>
    </row>
    <row r="6" spans="2:15" x14ac:dyDescent="0.25">
      <c r="B6" s="36" t="s">
        <v>69</v>
      </c>
      <c r="L6" s="36"/>
      <c r="M6" s="36"/>
      <c r="N6" s="36"/>
      <c r="O6" s="36"/>
    </row>
    <row r="7" spans="2:15" ht="3.75" customHeight="1" x14ac:dyDescent="0.25">
      <c r="L7" s="36"/>
      <c r="M7" s="36"/>
      <c r="N7" s="36"/>
      <c r="O7" s="36"/>
    </row>
    <row r="8" spans="2:15" ht="12" customHeight="1" x14ac:dyDescent="0.25">
      <c r="C8" s="60" t="s">
        <v>61</v>
      </c>
      <c r="D8" s="60" t="s">
        <v>62</v>
      </c>
      <c r="E8" s="143" t="s">
        <v>63</v>
      </c>
      <c r="F8" s="143"/>
      <c r="G8" s="61" t="s">
        <v>64</v>
      </c>
      <c r="I8" s="36" t="s">
        <v>70</v>
      </c>
      <c r="L8" s="36"/>
      <c r="M8" s="36"/>
      <c r="N8" s="36"/>
      <c r="O8" s="36"/>
    </row>
    <row r="9" spans="2:15" ht="21.75" customHeight="1" x14ac:dyDescent="0.25">
      <c r="C9" s="58">
        <v>29221</v>
      </c>
      <c r="D9" s="58">
        <f ca="1">TODAY()</f>
        <v>45170</v>
      </c>
      <c r="E9" s="59">
        <f ca="1">DATEDIF($C9,$D9,"y")</f>
        <v>43</v>
      </c>
      <c r="F9" s="50" t="s">
        <v>56</v>
      </c>
      <c r="G9" s="50" t="s">
        <v>58</v>
      </c>
      <c r="L9" s="36"/>
      <c r="M9" s="36"/>
      <c r="N9" s="36"/>
      <c r="O9" s="36"/>
    </row>
    <row r="10" spans="2:15" ht="23.25" customHeight="1" x14ac:dyDescent="0.25">
      <c r="C10" s="58">
        <f>+C9</f>
        <v>29221</v>
      </c>
      <c r="D10" s="58">
        <f ca="1">+D9</f>
        <v>45170</v>
      </c>
      <c r="E10" s="59">
        <f ca="1">DATEDIF($C10,$D10,"m")</f>
        <v>524</v>
      </c>
      <c r="F10" s="50" t="s">
        <v>54</v>
      </c>
      <c r="G10" s="50" t="s">
        <v>59</v>
      </c>
      <c r="L10" s="36"/>
      <c r="M10" s="36"/>
      <c r="N10" s="36"/>
      <c r="O10" s="36"/>
    </row>
    <row r="11" spans="2:15" ht="21.75" customHeight="1" x14ac:dyDescent="0.25">
      <c r="C11" s="58">
        <v>29221</v>
      </c>
      <c r="D11" s="58">
        <f ca="1">+D9</f>
        <v>45170</v>
      </c>
      <c r="E11" s="59">
        <f ca="1">DATEDIF($C11,$D11,"d")</f>
        <v>15949</v>
      </c>
      <c r="F11" s="50" t="s">
        <v>55</v>
      </c>
      <c r="G11" s="50" t="s">
        <v>60</v>
      </c>
      <c r="L11" s="36"/>
      <c r="M11" s="36"/>
      <c r="N11" s="36"/>
      <c r="O11" s="36"/>
    </row>
    <row r="12" spans="2:15" ht="10.5" customHeight="1" x14ac:dyDescent="0.25">
      <c r="L12" s="36"/>
      <c r="M12" s="36"/>
      <c r="N12" s="36"/>
      <c r="O12" s="36"/>
    </row>
    <row r="13" spans="2:15" ht="21.75" customHeight="1" x14ac:dyDescent="0.25">
      <c r="C13" s="62" t="s">
        <v>61</v>
      </c>
      <c r="D13" s="62" t="s">
        <v>62</v>
      </c>
      <c r="E13" s="144" t="s">
        <v>63</v>
      </c>
      <c r="F13" s="144"/>
      <c r="G13" s="63" t="s">
        <v>64</v>
      </c>
      <c r="I13" s="36" t="s">
        <v>71</v>
      </c>
      <c r="L13" s="36"/>
      <c r="M13" s="36"/>
      <c r="N13" s="36"/>
      <c r="O13" s="36"/>
    </row>
    <row r="14" spans="2:15" ht="21.75" customHeight="1" x14ac:dyDescent="0.25">
      <c r="C14" s="58">
        <v>29221</v>
      </c>
      <c r="D14" s="58">
        <f ca="1">TODAY()</f>
        <v>45170</v>
      </c>
      <c r="E14" s="59">
        <f ca="1">DATEDIF($C14,$D14,"y")</f>
        <v>43</v>
      </c>
      <c r="F14" s="50" t="s">
        <v>56</v>
      </c>
      <c r="G14" s="50" t="s">
        <v>58</v>
      </c>
      <c r="L14" s="36"/>
      <c r="M14" s="36"/>
      <c r="N14" s="36"/>
      <c r="O14" s="36"/>
    </row>
    <row r="15" spans="2:15" x14ac:dyDescent="0.25">
      <c r="C15" s="58">
        <f>+C14</f>
        <v>29221</v>
      </c>
      <c r="D15" s="58">
        <f ca="1">+D14</f>
        <v>45170</v>
      </c>
      <c r="E15" s="59">
        <f ca="1">DATEDIF($C15,$D15,"Ym")</f>
        <v>8</v>
      </c>
      <c r="F15" s="50" t="s">
        <v>54</v>
      </c>
      <c r="G15" s="50" t="s">
        <v>65</v>
      </c>
      <c r="L15" s="36"/>
      <c r="M15" s="36"/>
      <c r="N15" s="36"/>
      <c r="O15" s="36"/>
    </row>
    <row r="16" spans="2:15" ht="14.25" customHeight="1" x14ac:dyDescent="0.25">
      <c r="C16" s="58">
        <v>29221</v>
      </c>
      <c r="D16" s="58">
        <f ca="1">+D14</f>
        <v>45170</v>
      </c>
      <c r="E16" s="59">
        <f ca="1">DATEDIF($C16,$D16,"Md")</f>
        <v>0</v>
      </c>
      <c r="F16" s="50" t="s">
        <v>55</v>
      </c>
      <c r="G16" s="50" t="s">
        <v>66</v>
      </c>
      <c r="L16" s="36"/>
      <c r="M16" s="36"/>
      <c r="N16" s="36"/>
      <c r="O16" s="36"/>
    </row>
    <row r="17" spans="3:15" x14ac:dyDescent="0.25">
      <c r="C17" s="57"/>
      <c r="D17" s="57"/>
      <c r="L17" s="36"/>
      <c r="M17" s="36"/>
      <c r="N17" s="36"/>
      <c r="O17" s="36"/>
    </row>
    <row r="18" spans="3:15" x14ac:dyDescent="0.25">
      <c r="C18" s="64" t="s">
        <v>61</v>
      </c>
      <c r="D18" s="64" t="s">
        <v>62</v>
      </c>
      <c r="E18" s="145" t="s">
        <v>63</v>
      </c>
      <c r="F18" s="145"/>
      <c r="G18" s="65" t="s">
        <v>64</v>
      </c>
      <c r="I18" s="36" t="s">
        <v>72</v>
      </c>
      <c r="L18" s="36"/>
      <c r="M18" s="36"/>
      <c r="N18" s="36"/>
      <c r="O18" s="36"/>
    </row>
    <row r="19" spans="3:15" x14ac:dyDescent="0.25">
      <c r="C19" s="58">
        <v>43831</v>
      </c>
      <c r="D19" s="58">
        <f ca="1">TODAY()</f>
        <v>45170</v>
      </c>
      <c r="E19" s="59">
        <f ca="1">DATEDIF($C19,$D19,"y")</f>
        <v>3</v>
      </c>
      <c r="F19" s="50" t="s">
        <v>56</v>
      </c>
      <c r="G19" s="50" t="s">
        <v>58</v>
      </c>
      <c r="I19" s="36" t="s">
        <v>73</v>
      </c>
      <c r="L19" s="36"/>
      <c r="M19" s="36"/>
      <c r="N19" s="36"/>
      <c r="O19" s="36"/>
    </row>
    <row r="20" spans="3:15" x14ac:dyDescent="0.25">
      <c r="C20" s="58">
        <f>+C19</f>
        <v>43831</v>
      </c>
      <c r="D20" s="58">
        <f ca="1">+D19</f>
        <v>45170</v>
      </c>
      <c r="E20" s="59">
        <f ca="1">DATEDIF($C20,$D20,"Ym")</f>
        <v>8</v>
      </c>
      <c r="F20" s="50" t="s">
        <v>54</v>
      </c>
      <c r="G20" s="50" t="s">
        <v>65</v>
      </c>
      <c r="L20" s="36"/>
      <c r="M20" s="36"/>
      <c r="N20" s="36"/>
      <c r="O20" s="36"/>
    </row>
    <row r="21" spans="3:15" x14ac:dyDescent="0.25">
      <c r="C21" s="58">
        <f>+C19</f>
        <v>43831</v>
      </c>
      <c r="D21" s="58">
        <f ca="1">+D19</f>
        <v>45170</v>
      </c>
      <c r="E21" s="59">
        <f ca="1">DATEDIF($C21,$D21,"Md")</f>
        <v>0</v>
      </c>
      <c r="F21" s="50" t="s">
        <v>55</v>
      </c>
      <c r="G21" s="50" t="s">
        <v>66</v>
      </c>
      <c r="I21" s="141">
        <f ca="1">NOW()</f>
        <v>45170.631153125003</v>
      </c>
      <c r="J21" s="142"/>
      <c r="K21" s="142"/>
      <c r="L21" s="142"/>
      <c r="M21" s="36"/>
      <c r="N21" s="36"/>
      <c r="O21" s="36"/>
    </row>
    <row r="22" spans="3:15" x14ac:dyDescent="0.25">
      <c r="E22" s="138"/>
      <c r="F22" s="138"/>
      <c r="G22" s="138"/>
      <c r="L22" s="36"/>
      <c r="M22" s="36"/>
      <c r="N22" s="36"/>
      <c r="O22" s="36"/>
    </row>
    <row r="23" spans="3:15" x14ac:dyDescent="0.25">
      <c r="C23" s="66" t="s">
        <v>61</v>
      </c>
      <c r="D23" s="66" t="s">
        <v>62</v>
      </c>
      <c r="E23" s="140" t="s">
        <v>63</v>
      </c>
      <c r="F23" s="140"/>
      <c r="G23" s="67" t="s">
        <v>64</v>
      </c>
      <c r="I23" s="36" t="s">
        <v>74</v>
      </c>
      <c r="L23" s="36"/>
      <c r="M23" s="36"/>
    </row>
    <row r="24" spans="3:15" x14ac:dyDescent="0.25">
      <c r="C24" s="58">
        <v>43845</v>
      </c>
      <c r="D24" s="58">
        <f ca="1">TODAY()</f>
        <v>45170</v>
      </c>
      <c r="E24" s="59">
        <f ca="1">DATEDIF($C24,$D24,"y")</f>
        <v>3</v>
      </c>
      <c r="F24" s="50" t="s">
        <v>56</v>
      </c>
      <c r="G24" s="50" t="s">
        <v>58</v>
      </c>
      <c r="L24" s="36"/>
      <c r="M24" s="36"/>
    </row>
    <row r="25" spans="3:15" x14ac:dyDescent="0.25">
      <c r="C25" s="58">
        <f>+C24</f>
        <v>43845</v>
      </c>
      <c r="D25" s="58">
        <f ca="1">+D24</f>
        <v>45170</v>
      </c>
      <c r="E25" s="59">
        <f ca="1">DATEDIF($C25,$D25,"Ym")</f>
        <v>7</v>
      </c>
      <c r="F25" s="50" t="s">
        <v>54</v>
      </c>
      <c r="G25" s="50" t="s">
        <v>65</v>
      </c>
      <c r="L25" s="36"/>
      <c r="M25" s="36"/>
    </row>
    <row r="26" spans="3:15" x14ac:dyDescent="0.25">
      <c r="C26" s="58">
        <f>+C25</f>
        <v>43845</v>
      </c>
      <c r="D26" s="58">
        <f ca="1">+D24</f>
        <v>45170</v>
      </c>
      <c r="E26" s="59">
        <f ca="1">DATEDIF($C26,$D26,"Md")</f>
        <v>17</v>
      </c>
      <c r="F26" s="50" t="s">
        <v>55</v>
      </c>
      <c r="G26" s="50" t="s">
        <v>66</v>
      </c>
      <c r="L26" s="36"/>
      <c r="M26" s="36"/>
    </row>
    <row r="27" spans="3:15" x14ac:dyDescent="0.25">
      <c r="C27" s="58">
        <f>+C26</f>
        <v>43845</v>
      </c>
      <c r="D27" s="58">
        <f ca="1">+D25</f>
        <v>45170</v>
      </c>
      <c r="E27" s="59">
        <f ca="1">DATEDIF($C27,$D27,"d")</f>
        <v>1325</v>
      </c>
      <c r="F27" s="50" t="s">
        <v>55</v>
      </c>
      <c r="G27" s="50" t="s">
        <v>60</v>
      </c>
      <c r="L27" s="36"/>
      <c r="M27" s="36"/>
    </row>
    <row r="28" spans="3:15" x14ac:dyDescent="0.25">
      <c r="L28" s="36"/>
      <c r="M28" s="36"/>
    </row>
    <row r="29" spans="3:15" x14ac:dyDescent="0.25">
      <c r="L29" s="36"/>
      <c r="M29" s="36"/>
    </row>
    <row r="30" spans="3:15" x14ac:dyDescent="0.25">
      <c r="L30" s="36"/>
      <c r="M30" s="36"/>
    </row>
    <row r="31" spans="3:15" x14ac:dyDescent="0.25">
      <c r="L31" s="36"/>
      <c r="M31" s="36"/>
    </row>
    <row r="32" spans="3:15" x14ac:dyDescent="0.25">
      <c r="L32" s="36"/>
      <c r="M32" s="36"/>
    </row>
    <row r="33" spans="12:13" x14ac:dyDescent="0.25">
      <c r="L33" s="36"/>
      <c r="M33" s="36"/>
    </row>
    <row r="34" spans="12:13" x14ac:dyDescent="0.25">
      <c r="L34" s="36"/>
      <c r="M34" s="36"/>
    </row>
  </sheetData>
  <mergeCells count="7">
    <mergeCell ref="E22:G22"/>
    <mergeCell ref="E4:J5"/>
    <mergeCell ref="E23:F23"/>
    <mergeCell ref="I21:L21"/>
    <mergeCell ref="E8:F8"/>
    <mergeCell ref="E13:F13"/>
    <mergeCell ref="E18:F18"/>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D26"/>
  <sheetViews>
    <sheetView topLeftCell="A10" zoomScale="70" zoomScaleNormal="70" workbookViewId="0">
      <selection activeCell="E19" sqref="E19:E26"/>
    </sheetView>
  </sheetViews>
  <sheetFormatPr baseColWidth="10" defaultColWidth="11.28515625" defaultRowHeight="15" x14ac:dyDescent="0.25"/>
  <cols>
    <col min="1" max="1" width="22.42578125" style="97" customWidth="1"/>
    <col min="2" max="2" width="48.42578125" style="97" customWidth="1"/>
    <col min="3" max="3" width="11.42578125" style="97" bestFit="1" customWidth="1"/>
    <col min="4" max="4" width="20.7109375" style="97" bestFit="1" customWidth="1"/>
    <col min="5" max="5" width="14.85546875" style="97" bestFit="1" customWidth="1"/>
    <col min="6" max="6" width="30.28515625" style="97" bestFit="1" customWidth="1"/>
    <col min="7" max="7" width="33.28515625" style="97" bestFit="1" customWidth="1"/>
    <col min="8" max="8" width="19.85546875" style="97" bestFit="1" customWidth="1"/>
    <col min="9" max="9" width="24" style="97" bestFit="1" customWidth="1"/>
    <col min="10" max="10" width="14.28515625" style="97" bestFit="1" customWidth="1"/>
    <col min="11" max="11" width="23.28515625" style="97" bestFit="1" customWidth="1"/>
    <col min="12" max="12" width="18.5703125" style="97" bestFit="1" customWidth="1"/>
    <col min="13" max="13" width="7.7109375" style="97" bestFit="1" customWidth="1"/>
    <col min="14" max="14" width="12.5703125" style="97" bestFit="1" customWidth="1"/>
    <col min="15" max="15" width="5" style="97" bestFit="1" customWidth="1"/>
    <col min="16" max="16384" width="11.28515625" style="97"/>
  </cols>
  <sheetData>
    <row r="3" spans="1:16" x14ac:dyDescent="0.25">
      <c r="A3" s="97" t="s">
        <v>80</v>
      </c>
    </row>
    <row r="4" spans="1:16" ht="18" x14ac:dyDescent="0.25">
      <c r="A4" s="95" t="s">
        <v>81</v>
      </c>
      <c r="B4" s="96" t="s">
        <v>82</v>
      </c>
      <c r="C4" s="96" t="s">
        <v>83</v>
      </c>
      <c r="D4" s="96" t="s">
        <v>84</v>
      </c>
      <c r="E4" s="96" t="s">
        <v>85</v>
      </c>
      <c r="F4" s="96" t="s">
        <v>86</v>
      </c>
      <c r="G4" s="102" t="s">
        <v>87</v>
      </c>
      <c r="H4" s="102" t="s">
        <v>88</v>
      </c>
      <c r="I4" s="102" t="s">
        <v>89</v>
      </c>
      <c r="J4" s="102" t="s">
        <v>90</v>
      </c>
      <c r="K4" s="103" t="s">
        <v>91</v>
      </c>
      <c r="L4" s="102" t="s">
        <v>92</v>
      </c>
      <c r="M4" s="104" t="s">
        <v>93</v>
      </c>
      <c r="N4" s="104" t="s">
        <v>94</v>
      </c>
      <c r="O4" s="104" t="s">
        <v>95</v>
      </c>
    </row>
    <row r="5" spans="1:16" x14ac:dyDescent="0.25">
      <c r="A5" s="98" t="s">
        <v>96</v>
      </c>
      <c r="B5" s="105" t="s">
        <v>97</v>
      </c>
      <c r="C5" s="105" t="s">
        <v>98</v>
      </c>
      <c r="D5" s="105" t="s">
        <v>99</v>
      </c>
      <c r="E5" s="105" t="s">
        <v>100</v>
      </c>
      <c r="F5" s="105" t="s">
        <v>101</v>
      </c>
      <c r="G5" s="99">
        <v>5999.01</v>
      </c>
      <c r="H5" s="99">
        <f>VLOOKUP(A5,[1]vc!A:R,14,FALSE)</f>
        <v>5999.01</v>
      </c>
      <c r="I5" s="99">
        <f>VLOOKUP(A5,[1]vc!A:R,15,FALSE)</f>
        <v>5998.01</v>
      </c>
      <c r="J5" s="99">
        <f>VLOOKUP(A5,[1]vc!A:R,16,FALSE)</f>
        <v>5999.01</v>
      </c>
      <c r="K5" s="100">
        <f>VLOOKUP(A5,[1]vc!A:R,12,FALSE)</f>
        <v>41127</v>
      </c>
      <c r="L5" s="101" t="s">
        <v>102</v>
      </c>
      <c r="M5" s="101"/>
      <c r="N5" s="101" t="s">
        <v>103</v>
      </c>
      <c r="O5" s="101"/>
    </row>
    <row r="6" spans="1:16" x14ac:dyDescent="0.25">
      <c r="A6" s="98" t="s">
        <v>104</v>
      </c>
      <c r="B6" s="105" t="s">
        <v>105</v>
      </c>
      <c r="C6" s="105" t="s">
        <v>106</v>
      </c>
      <c r="D6" s="105" t="s">
        <v>107</v>
      </c>
      <c r="E6" s="105" t="s">
        <v>108</v>
      </c>
      <c r="F6" s="105" t="s">
        <v>101</v>
      </c>
      <c r="G6" s="99">
        <v>19980</v>
      </c>
      <c r="H6" s="99">
        <f>VLOOKUP(A6,[1]vc!A:R,14,FALSE)</f>
        <v>19980</v>
      </c>
      <c r="I6" s="99">
        <f>VLOOKUP(A6,[1]vc!A:R,15,FALSE)</f>
        <v>5544.4500000000007</v>
      </c>
      <c r="J6" s="99">
        <f>VLOOKUP(A6,[1]vc!A:R,16,FALSE)</f>
        <v>19980</v>
      </c>
      <c r="K6" s="100">
        <f>VLOOKUP(A6,[1]vc!A:R,12,FALSE)</f>
        <v>43704</v>
      </c>
      <c r="L6" s="101" t="s">
        <v>109</v>
      </c>
      <c r="M6" s="101"/>
      <c r="N6" s="101"/>
      <c r="O6" s="106"/>
    </row>
    <row r="7" spans="1:16" x14ac:dyDescent="0.25">
      <c r="A7" s="98" t="s">
        <v>110</v>
      </c>
      <c r="B7" s="105" t="s">
        <v>111</v>
      </c>
      <c r="C7" s="105" t="s">
        <v>106</v>
      </c>
      <c r="D7" s="105" t="s">
        <v>112</v>
      </c>
      <c r="E7" s="105" t="s">
        <v>113</v>
      </c>
      <c r="F7" s="105" t="s">
        <v>101</v>
      </c>
      <c r="G7" s="99">
        <v>23569.33</v>
      </c>
      <c r="H7" s="99">
        <f>VLOOKUP(A7,[1]vc!A:R,14,FALSE)</f>
        <v>23569.33</v>
      </c>
      <c r="I7" s="99">
        <f>VLOOKUP(A7,[1]vc!A:R,15,FALSE)</f>
        <v>22891.708317500001</v>
      </c>
      <c r="J7" s="99">
        <f>VLOOKUP(A7,[1]vc!A:R,16,FALSE)</f>
        <v>23569.33</v>
      </c>
      <c r="K7" s="100">
        <f>VLOOKUP(A7,[1]vc!A:R,12,FALSE)</f>
        <v>42923</v>
      </c>
      <c r="L7" s="101" t="s">
        <v>114</v>
      </c>
      <c r="M7" s="101"/>
      <c r="N7" s="101"/>
      <c r="O7" s="106"/>
    </row>
    <row r="14" spans="1:16" ht="21" x14ac:dyDescent="0.25">
      <c r="A14" s="94"/>
      <c r="B14" s="94"/>
      <c r="C14" s="3"/>
      <c r="D14" s="3"/>
      <c r="E14" s="94"/>
      <c r="F14" s="94"/>
      <c r="G14" s="94"/>
      <c r="H14" s="94"/>
      <c r="I14" s="94"/>
      <c r="J14" s="94"/>
      <c r="K14" s="124"/>
      <c r="L14" s="125"/>
      <c r="M14" s="125"/>
      <c r="N14" s="94"/>
      <c r="O14" s="6"/>
      <c r="P14" s="8"/>
    </row>
    <row r="17" spans="1:30" x14ac:dyDescent="0.25">
      <c r="A17" s="146" t="s">
        <v>976</v>
      </c>
      <c r="B17" s="146"/>
      <c r="C17" s="147"/>
      <c r="D17" s="148" t="s">
        <v>977</v>
      </c>
      <c r="E17" s="149"/>
      <c r="F17" s="149"/>
      <c r="G17" s="149"/>
      <c r="H17" s="149"/>
      <c r="I17" s="150"/>
      <c r="J17" s="151" t="s">
        <v>978</v>
      </c>
      <c r="K17" s="152"/>
      <c r="L17" s="152"/>
      <c r="M17" s="152"/>
      <c r="N17" s="152"/>
      <c r="O17" s="152"/>
      <c r="P17" s="153"/>
      <c r="Q17" s="154" t="s">
        <v>979</v>
      </c>
      <c r="R17" s="155"/>
      <c r="S17" s="156" t="s">
        <v>980</v>
      </c>
      <c r="T17" s="157"/>
      <c r="U17" s="158" t="s">
        <v>981</v>
      </c>
      <c r="V17" s="159"/>
      <c r="W17" s="160"/>
      <c r="X17" s="161" t="s">
        <v>982</v>
      </c>
      <c r="Y17" s="151" t="s">
        <v>983</v>
      </c>
      <c r="Z17" s="152"/>
      <c r="AA17" s="152"/>
      <c r="AB17" s="152"/>
      <c r="AC17" s="153"/>
      <c r="AD17" s="163" t="s">
        <v>984</v>
      </c>
    </row>
    <row r="18" spans="1:30" ht="162" x14ac:dyDescent="0.25">
      <c r="A18" s="107" t="s">
        <v>985</v>
      </c>
      <c r="B18" s="107" t="s">
        <v>986</v>
      </c>
      <c r="C18" s="108" t="s">
        <v>987</v>
      </c>
      <c r="D18" s="109" t="s">
        <v>988</v>
      </c>
      <c r="E18" s="109" t="s">
        <v>989</v>
      </c>
      <c r="F18" s="109" t="s">
        <v>83</v>
      </c>
      <c r="G18" s="109" t="s">
        <v>84</v>
      </c>
      <c r="H18" s="109" t="s">
        <v>990</v>
      </c>
      <c r="I18" s="110" t="s">
        <v>991</v>
      </c>
      <c r="J18" s="111" t="s">
        <v>992</v>
      </c>
      <c r="K18" s="111" t="s">
        <v>993</v>
      </c>
      <c r="L18" s="111" t="s">
        <v>994</v>
      </c>
      <c r="M18" s="111" t="s">
        <v>995</v>
      </c>
      <c r="N18" s="111" t="s">
        <v>996</v>
      </c>
      <c r="O18" s="111" t="s">
        <v>997</v>
      </c>
      <c r="P18" s="111" t="s">
        <v>998</v>
      </c>
      <c r="Q18" s="112" t="s">
        <v>999</v>
      </c>
      <c r="R18" s="112" t="s">
        <v>1000</v>
      </c>
      <c r="S18" s="113" t="s">
        <v>1001</v>
      </c>
      <c r="T18" s="113" t="s">
        <v>1002</v>
      </c>
      <c r="U18" s="114" t="s">
        <v>1003</v>
      </c>
      <c r="V18" s="113" t="s">
        <v>1004</v>
      </c>
      <c r="W18" s="113" t="s">
        <v>1005</v>
      </c>
      <c r="X18" s="162"/>
      <c r="Y18" s="108" t="s">
        <v>1006</v>
      </c>
      <c r="Z18" s="108" t="s">
        <v>1007</v>
      </c>
      <c r="AA18" s="108" t="s">
        <v>1008</v>
      </c>
      <c r="AB18" s="108" t="s">
        <v>995</v>
      </c>
      <c r="AC18" s="108" t="s">
        <v>1009</v>
      </c>
      <c r="AD18" s="163"/>
    </row>
    <row r="19" spans="1:30" x14ac:dyDescent="0.25">
      <c r="A19" s="115" t="s">
        <v>1010</v>
      </c>
      <c r="B19" s="115">
        <v>515</v>
      </c>
      <c r="C19" s="116" t="s">
        <v>1011</v>
      </c>
      <c r="D19" s="115" t="s">
        <v>1012</v>
      </c>
      <c r="E19" s="115" t="s">
        <v>1013</v>
      </c>
      <c r="F19" s="116" t="s">
        <v>137</v>
      </c>
      <c r="G19" s="116" t="s">
        <v>1014</v>
      </c>
      <c r="H19" s="116" t="s">
        <v>1015</v>
      </c>
      <c r="I19" s="116" t="s">
        <v>1016</v>
      </c>
      <c r="J19" s="117">
        <v>14848</v>
      </c>
      <c r="K19" s="117">
        <v>0</v>
      </c>
      <c r="L19" s="117">
        <v>14848</v>
      </c>
      <c r="M19" s="118" t="s">
        <v>1017</v>
      </c>
      <c r="N19" s="119">
        <v>45009</v>
      </c>
      <c r="O19" s="118" t="s">
        <v>1018</v>
      </c>
      <c r="P19" s="119">
        <v>45009</v>
      </c>
      <c r="Q19" s="116" t="s">
        <v>819</v>
      </c>
      <c r="R19" s="120" t="s">
        <v>819</v>
      </c>
      <c r="S19" s="119">
        <v>45009</v>
      </c>
      <c r="T19" s="121" t="s">
        <v>1019</v>
      </c>
      <c r="U19" s="116">
        <v>0</v>
      </c>
      <c r="V19" s="116" t="s">
        <v>1020</v>
      </c>
      <c r="W19" s="119">
        <v>45009</v>
      </c>
      <c r="X19" s="116" t="s">
        <v>808</v>
      </c>
      <c r="Y19" s="116">
        <v>0</v>
      </c>
      <c r="Z19" s="116">
        <v>0</v>
      </c>
      <c r="AA19" s="116">
        <v>0</v>
      </c>
      <c r="AB19" s="116">
        <v>0</v>
      </c>
      <c r="AC19" s="116">
        <v>0</v>
      </c>
      <c r="AD19" s="116" t="s">
        <v>1021</v>
      </c>
    </row>
    <row r="20" spans="1:30" x14ac:dyDescent="0.25">
      <c r="A20" s="115" t="s">
        <v>1010</v>
      </c>
      <c r="B20" s="115">
        <v>515</v>
      </c>
      <c r="C20" s="116" t="s">
        <v>1022</v>
      </c>
      <c r="D20" s="115" t="s">
        <v>1012</v>
      </c>
      <c r="E20" s="115" t="s">
        <v>1023</v>
      </c>
      <c r="F20" s="116" t="s">
        <v>106</v>
      </c>
      <c r="G20" s="116" t="s">
        <v>1024</v>
      </c>
      <c r="H20" s="116" t="s">
        <v>1025</v>
      </c>
      <c r="I20" s="116" t="s">
        <v>1016</v>
      </c>
      <c r="J20" s="117">
        <v>33640</v>
      </c>
      <c r="K20" s="117">
        <v>0</v>
      </c>
      <c r="L20" s="117">
        <v>33640</v>
      </c>
      <c r="M20" s="118" t="s">
        <v>1026</v>
      </c>
      <c r="N20" s="119">
        <v>45008</v>
      </c>
      <c r="O20" s="118" t="s">
        <v>1018</v>
      </c>
      <c r="P20" s="119">
        <v>45008</v>
      </c>
      <c r="Q20" s="116" t="s">
        <v>819</v>
      </c>
      <c r="R20" s="120" t="s">
        <v>819</v>
      </c>
      <c r="S20" s="119">
        <v>45008</v>
      </c>
      <c r="T20" s="121" t="s">
        <v>1019</v>
      </c>
      <c r="U20" s="116">
        <v>0</v>
      </c>
      <c r="V20" s="116" t="s">
        <v>1020</v>
      </c>
      <c r="W20" s="119">
        <v>45008</v>
      </c>
      <c r="X20" s="116" t="s">
        <v>808</v>
      </c>
      <c r="Y20" s="116">
        <v>0</v>
      </c>
      <c r="Z20" s="116">
        <v>0</v>
      </c>
      <c r="AA20" s="116">
        <v>0</v>
      </c>
      <c r="AB20" s="116">
        <v>0</v>
      </c>
      <c r="AC20" s="116">
        <v>0</v>
      </c>
      <c r="AD20" s="116" t="s">
        <v>1021</v>
      </c>
    </row>
    <row r="21" spans="1:30" x14ac:dyDescent="0.25">
      <c r="A21" s="115" t="s">
        <v>1010</v>
      </c>
      <c r="B21" s="115">
        <v>515</v>
      </c>
      <c r="C21" s="116" t="s">
        <v>1027</v>
      </c>
      <c r="D21" s="115" t="s">
        <v>1012</v>
      </c>
      <c r="E21" s="115" t="s">
        <v>1028</v>
      </c>
      <c r="F21" s="116" t="s">
        <v>1029</v>
      </c>
      <c r="G21" s="116" t="s">
        <v>1030</v>
      </c>
      <c r="H21" s="116" t="s">
        <v>1031</v>
      </c>
      <c r="I21" s="116" t="s">
        <v>1016</v>
      </c>
      <c r="J21" s="117">
        <v>9860</v>
      </c>
      <c r="K21" s="117">
        <v>0</v>
      </c>
      <c r="L21" s="117">
        <v>9860</v>
      </c>
      <c r="M21" s="118" t="s">
        <v>1032</v>
      </c>
      <c r="N21" s="119">
        <v>45009</v>
      </c>
      <c r="O21" s="118" t="s">
        <v>1018</v>
      </c>
      <c r="P21" s="119">
        <v>45009</v>
      </c>
      <c r="Q21" s="116" t="s">
        <v>819</v>
      </c>
      <c r="R21" s="120" t="s">
        <v>819</v>
      </c>
      <c r="S21" s="119">
        <v>45009</v>
      </c>
      <c r="T21" s="121" t="s">
        <v>1019</v>
      </c>
      <c r="U21" s="116">
        <v>0</v>
      </c>
      <c r="V21" s="116" t="s">
        <v>1020</v>
      </c>
      <c r="W21" s="119">
        <v>45009</v>
      </c>
      <c r="X21" s="116" t="s">
        <v>808</v>
      </c>
      <c r="Y21" s="116">
        <v>0</v>
      </c>
      <c r="Z21" s="116">
        <v>0</v>
      </c>
      <c r="AA21" s="116">
        <v>0</v>
      </c>
      <c r="AB21" s="116">
        <v>0</v>
      </c>
      <c r="AC21" s="116">
        <v>0</v>
      </c>
      <c r="AD21" s="116" t="s">
        <v>1021</v>
      </c>
    </row>
    <row r="22" spans="1:30" x14ac:dyDescent="0.25">
      <c r="A22" s="115" t="s">
        <v>1010</v>
      </c>
      <c r="B22" s="115">
        <v>515</v>
      </c>
      <c r="C22" s="116" t="s">
        <v>1033</v>
      </c>
      <c r="D22" s="115" t="s">
        <v>1012</v>
      </c>
      <c r="E22" s="115" t="s">
        <v>1034</v>
      </c>
      <c r="F22" s="116" t="s">
        <v>1035</v>
      </c>
      <c r="G22" s="116" t="s">
        <v>1036</v>
      </c>
      <c r="H22" s="116" t="s">
        <v>1037</v>
      </c>
      <c r="I22" s="116" t="s">
        <v>1016</v>
      </c>
      <c r="J22" s="117">
        <v>15899.98</v>
      </c>
      <c r="K22" s="117">
        <v>0</v>
      </c>
      <c r="L22" s="117">
        <v>15899.98</v>
      </c>
      <c r="M22" s="118" t="s">
        <v>1038</v>
      </c>
      <c r="N22" s="119">
        <v>45033</v>
      </c>
      <c r="O22" s="118" t="s">
        <v>1018</v>
      </c>
      <c r="P22" s="119">
        <v>45033</v>
      </c>
      <c r="Q22" s="116" t="s">
        <v>819</v>
      </c>
      <c r="R22" s="120" t="s">
        <v>819</v>
      </c>
      <c r="S22" s="119">
        <v>45033</v>
      </c>
      <c r="T22" s="121" t="s">
        <v>1019</v>
      </c>
      <c r="U22" s="116">
        <v>0</v>
      </c>
      <c r="V22" s="116" t="s">
        <v>1020</v>
      </c>
      <c r="W22" s="119">
        <v>45033</v>
      </c>
      <c r="X22" s="116" t="s">
        <v>808</v>
      </c>
      <c r="Y22" s="116">
        <v>0</v>
      </c>
      <c r="Z22" s="116">
        <v>0</v>
      </c>
      <c r="AA22" s="116">
        <v>0</v>
      </c>
      <c r="AB22" s="116">
        <v>0</v>
      </c>
      <c r="AC22" s="116">
        <v>0</v>
      </c>
      <c r="AD22" s="116" t="s">
        <v>1021</v>
      </c>
    </row>
    <row r="23" spans="1:30" x14ac:dyDescent="0.25">
      <c r="A23" s="115" t="s">
        <v>1010</v>
      </c>
      <c r="B23" s="115">
        <v>515</v>
      </c>
      <c r="C23" s="116" t="s">
        <v>1039</v>
      </c>
      <c r="D23" s="115" t="s">
        <v>1012</v>
      </c>
      <c r="E23" s="115" t="s">
        <v>1040</v>
      </c>
      <c r="F23" s="116" t="s">
        <v>138</v>
      </c>
      <c r="G23" s="116" t="s">
        <v>1041</v>
      </c>
      <c r="H23" s="116" t="s">
        <v>1042</v>
      </c>
      <c r="I23" s="116" t="s">
        <v>1016</v>
      </c>
      <c r="J23" s="117">
        <v>5395</v>
      </c>
      <c r="K23" s="117">
        <v>0</v>
      </c>
      <c r="L23" s="117">
        <v>5395</v>
      </c>
      <c r="M23" s="118" t="s">
        <v>1043</v>
      </c>
      <c r="N23" s="119">
        <v>45049</v>
      </c>
      <c r="O23" s="118" t="s">
        <v>1018</v>
      </c>
      <c r="P23" s="119">
        <v>45049</v>
      </c>
      <c r="Q23" s="116" t="s">
        <v>1044</v>
      </c>
      <c r="R23" s="120" t="s">
        <v>1044</v>
      </c>
      <c r="S23" s="119">
        <v>45049</v>
      </c>
      <c r="T23" s="121" t="s">
        <v>1019</v>
      </c>
      <c r="U23" s="116">
        <v>0</v>
      </c>
      <c r="V23" s="116" t="s">
        <v>1045</v>
      </c>
      <c r="W23" s="119">
        <v>45049</v>
      </c>
      <c r="X23" s="116" t="s">
        <v>808</v>
      </c>
      <c r="Y23" s="116">
        <v>0</v>
      </c>
      <c r="Z23" s="116">
        <v>0</v>
      </c>
      <c r="AA23" s="116">
        <v>0</v>
      </c>
      <c r="AB23" s="116">
        <v>0</v>
      </c>
      <c r="AC23" s="116">
        <v>0</v>
      </c>
      <c r="AD23" s="116" t="s">
        <v>1021</v>
      </c>
    </row>
    <row r="24" spans="1:30" x14ac:dyDescent="0.25">
      <c r="A24" s="115" t="s">
        <v>1010</v>
      </c>
      <c r="B24" s="115">
        <v>515</v>
      </c>
      <c r="C24" s="116" t="s">
        <v>1046</v>
      </c>
      <c r="D24" s="115" t="s">
        <v>1012</v>
      </c>
      <c r="E24" s="115" t="s">
        <v>1047</v>
      </c>
      <c r="F24" s="116" t="s">
        <v>138</v>
      </c>
      <c r="G24" s="116" t="s">
        <v>144</v>
      </c>
      <c r="H24" s="116" t="s">
        <v>1048</v>
      </c>
      <c r="I24" s="116" t="s">
        <v>1016</v>
      </c>
      <c r="J24" s="117">
        <v>14785</v>
      </c>
      <c r="K24" s="117">
        <v>0</v>
      </c>
      <c r="L24" s="117">
        <v>14785</v>
      </c>
      <c r="M24" s="118" t="s">
        <v>1049</v>
      </c>
      <c r="N24" s="119">
        <v>45069</v>
      </c>
      <c r="O24" s="118" t="s">
        <v>1018</v>
      </c>
      <c r="P24" s="119">
        <v>45069</v>
      </c>
      <c r="Q24" s="116" t="s">
        <v>819</v>
      </c>
      <c r="R24" s="120" t="s">
        <v>819</v>
      </c>
      <c r="S24" s="119">
        <v>45069</v>
      </c>
      <c r="T24" s="121" t="s">
        <v>1019</v>
      </c>
      <c r="U24" s="116">
        <v>0</v>
      </c>
      <c r="V24" s="116" t="s">
        <v>1050</v>
      </c>
      <c r="W24" s="119">
        <v>45069</v>
      </c>
      <c r="X24" s="116" t="s">
        <v>808</v>
      </c>
      <c r="Y24" s="116">
        <v>0</v>
      </c>
      <c r="Z24" s="116">
        <v>0</v>
      </c>
      <c r="AA24" s="116">
        <v>0</v>
      </c>
      <c r="AB24" s="116">
        <v>0</v>
      </c>
      <c r="AC24" s="116">
        <v>0</v>
      </c>
      <c r="AD24" s="116" t="s">
        <v>1021</v>
      </c>
    </row>
    <row r="25" spans="1:30" x14ac:dyDescent="0.25">
      <c r="A25" s="115" t="s">
        <v>1010</v>
      </c>
      <c r="B25" s="115">
        <v>515</v>
      </c>
      <c r="C25" s="116" t="s">
        <v>1051</v>
      </c>
      <c r="D25" s="115" t="s">
        <v>1012</v>
      </c>
      <c r="E25" s="115" t="s">
        <v>1052</v>
      </c>
      <c r="F25" s="116" t="s">
        <v>811</v>
      </c>
      <c r="G25" s="116" t="s">
        <v>1053</v>
      </c>
      <c r="H25" s="116" t="s">
        <v>1054</v>
      </c>
      <c r="I25" s="116" t="s">
        <v>1016</v>
      </c>
      <c r="J25" s="117">
        <v>4745</v>
      </c>
      <c r="K25" s="117">
        <v>0</v>
      </c>
      <c r="L25" s="117">
        <v>4745</v>
      </c>
      <c r="M25" s="118" t="s">
        <v>1055</v>
      </c>
      <c r="N25" s="119">
        <v>45070</v>
      </c>
      <c r="O25" s="118" t="s">
        <v>1018</v>
      </c>
      <c r="P25" s="119">
        <v>45070</v>
      </c>
      <c r="Q25" s="116" t="s">
        <v>1056</v>
      </c>
      <c r="R25" s="120" t="s">
        <v>1056</v>
      </c>
      <c r="S25" s="119">
        <v>45070</v>
      </c>
      <c r="T25" s="121" t="s">
        <v>1019</v>
      </c>
      <c r="U25" s="116">
        <v>0</v>
      </c>
      <c r="V25" s="116" t="s">
        <v>1057</v>
      </c>
      <c r="W25" s="119">
        <v>45070</v>
      </c>
      <c r="X25" s="116" t="s">
        <v>808</v>
      </c>
      <c r="Y25" s="116">
        <v>0</v>
      </c>
      <c r="Z25" s="116">
        <v>0</v>
      </c>
      <c r="AA25" s="116">
        <v>0</v>
      </c>
      <c r="AB25" s="116">
        <v>0</v>
      </c>
      <c r="AC25" s="116">
        <v>0</v>
      </c>
      <c r="AD25" s="116" t="s">
        <v>1021</v>
      </c>
    </row>
    <row r="26" spans="1:30" x14ac:dyDescent="0.25">
      <c r="A26" s="115" t="s">
        <v>1010</v>
      </c>
      <c r="B26" s="115">
        <v>515</v>
      </c>
      <c r="C26" s="116" t="s">
        <v>1058</v>
      </c>
      <c r="D26" s="115" t="s">
        <v>1012</v>
      </c>
      <c r="E26" s="115" t="s">
        <v>1059</v>
      </c>
      <c r="F26" s="116" t="s">
        <v>1060</v>
      </c>
      <c r="G26" s="116" t="s">
        <v>1061</v>
      </c>
      <c r="H26" s="116" t="s">
        <v>1062</v>
      </c>
      <c r="I26" s="116" t="s">
        <v>1016</v>
      </c>
      <c r="J26" s="117">
        <v>8555</v>
      </c>
      <c r="K26" s="117">
        <v>0</v>
      </c>
      <c r="L26" s="117">
        <v>8555</v>
      </c>
      <c r="M26" s="118" t="s">
        <v>1055</v>
      </c>
      <c r="N26" s="119">
        <v>45070</v>
      </c>
      <c r="O26" s="118" t="s">
        <v>1018</v>
      </c>
      <c r="P26" s="119">
        <v>45070</v>
      </c>
      <c r="Q26" s="116" t="s">
        <v>1056</v>
      </c>
      <c r="R26" s="120" t="s">
        <v>1056</v>
      </c>
      <c r="S26" s="119">
        <v>45070</v>
      </c>
      <c r="T26" s="121" t="s">
        <v>1019</v>
      </c>
      <c r="U26" s="116">
        <v>0</v>
      </c>
      <c r="V26" s="116" t="s">
        <v>1057</v>
      </c>
      <c r="W26" s="119">
        <v>45070</v>
      </c>
      <c r="X26" s="116" t="s">
        <v>808</v>
      </c>
      <c r="Y26" s="116">
        <v>0</v>
      </c>
      <c r="Z26" s="116">
        <v>0</v>
      </c>
      <c r="AA26" s="116">
        <v>0</v>
      </c>
      <c r="AB26" s="116">
        <v>0</v>
      </c>
      <c r="AC26" s="116">
        <v>0</v>
      </c>
      <c r="AD26" s="116" t="s">
        <v>1021</v>
      </c>
    </row>
  </sheetData>
  <mergeCells count="10">
    <mergeCell ref="S17:T17"/>
    <mergeCell ref="U17:W17"/>
    <mergeCell ref="X17:X18"/>
    <mergeCell ref="Y17:AC17"/>
    <mergeCell ref="AD17:AD18"/>
    <mergeCell ref="K14:M14"/>
    <mergeCell ref="A17:C17"/>
    <mergeCell ref="D17:I17"/>
    <mergeCell ref="J17:P17"/>
    <mergeCell ref="Q17:R17"/>
  </mergeCells>
  <conditionalFormatting sqref="Q18:R18">
    <cfRule type="duplicateValues" dxfId="2" priority="2"/>
  </conditionalFormatting>
  <conditionalFormatting sqref="C18 I18">
    <cfRule type="duplicateValues" dxfId="1" priority="3"/>
  </conditionalFormatting>
  <conditionalFormatting sqref="W18">
    <cfRule type="duplicateValues" dxfId="0" priority="1"/>
  </conditionalFormatting>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YAHUALICA 2023</vt:lpstr>
      <vt:lpstr>Fácil</vt:lpstr>
      <vt:lpstr>Difícil</vt:lpstr>
      <vt:lpstr>Hoja2</vt:lpstr>
      <vt:lpstr>SI</vt:lpstr>
      <vt:lpstr>Y</vt:lpstr>
      <vt:lpstr>SIfecha</vt:lpstr>
      <vt:lpstr>YAHUALICA</vt:lpstr>
      <vt:lpstr>'YAHUALICA 2023'!Área_de_impresión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Festieventos9</dc:creator>
  <cp:lastModifiedBy>daniel.herdez0@gmail.com</cp:lastModifiedBy>
  <dcterms:created xsi:type="dcterms:W3CDTF">2020-04-02T03:03:46Z</dcterms:created>
  <dcterms:modified xsi:type="dcterms:W3CDTF">2023-09-01T21:47:15Z</dcterms:modified>
</cp:coreProperties>
</file>